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f4dd54fdcc2a60a7/Documents/Branko HOME pages/documents/"/>
    </mc:Choice>
  </mc:AlternateContent>
  <xr:revisionPtr revIDLastSave="0" documentId="8_{6D9EE5A0-5EAE-4FFA-88A3-AA8D4FEAD3AD}" xr6:coauthVersionLast="47" xr6:coauthVersionMax="47" xr10:uidLastSave="{00000000-0000-0000-0000-000000000000}"/>
  <bookViews>
    <workbookView xWindow="-28920" yWindow="-120" windowWidth="29040" windowHeight="15720" activeTab="5" xr2:uid="{00000000-000D-0000-FFFF-FFFF00000000}"/>
  </bookViews>
  <sheets>
    <sheet name="CH 7" sheetId="6" r:id="rId1"/>
    <sheet name="CH 8" sheetId="7" r:id="rId2"/>
    <sheet name="CH 8a" sheetId="8" r:id="rId3"/>
    <sheet name="CH 9,10" sheetId="9" r:id="rId4"/>
    <sheet name="CH 9a" sheetId="10" r:id="rId5"/>
    <sheet name="CH 9b" sheetId="11" r:id="rId6"/>
  </sheets>
  <definedNames>
    <definedName name="DataSe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8" i="11" l="1"/>
  <c r="P18" i="11"/>
  <c r="O18" i="11"/>
  <c r="N18" i="11"/>
  <c r="M18" i="11"/>
  <c r="L18" i="11"/>
  <c r="K18" i="11"/>
  <c r="J18" i="11"/>
  <c r="I18" i="11"/>
  <c r="H18" i="11"/>
  <c r="G18" i="11"/>
  <c r="F18" i="11"/>
  <c r="E18" i="11"/>
  <c r="D18" i="11"/>
  <c r="C18" i="11"/>
  <c r="B18" i="11"/>
  <c r="R17" i="11"/>
  <c r="P17" i="11"/>
  <c r="O17" i="11"/>
  <c r="N17" i="11"/>
  <c r="M17" i="11"/>
  <c r="L17" i="11"/>
  <c r="K17" i="11"/>
  <c r="J17" i="11"/>
  <c r="I17" i="11"/>
  <c r="H17" i="11"/>
  <c r="G17" i="11"/>
  <c r="F17" i="11"/>
  <c r="E17" i="11"/>
  <c r="D17" i="11"/>
  <c r="C17" i="11"/>
  <c r="B17" i="11"/>
  <c r="R16" i="11"/>
  <c r="Q16" i="11"/>
  <c r="O16" i="11"/>
  <c r="N16" i="11"/>
  <c r="M16" i="11"/>
  <c r="L16" i="11"/>
  <c r="K16" i="11"/>
  <c r="J16" i="11"/>
  <c r="I16" i="11"/>
  <c r="H16" i="11"/>
  <c r="G16" i="11"/>
  <c r="F16" i="11"/>
  <c r="E16" i="11"/>
  <c r="D16" i="11"/>
  <c r="C16" i="11"/>
  <c r="B16" i="11"/>
  <c r="R15" i="11"/>
  <c r="Q15" i="11"/>
  <c r="P15" i="11"/>
  <c r="N15" i="11"/>
  <c r="M15" i="11"/>
  <c r="L15" i="11"/>
  <c r="K15" i="11"/>
  <c r="J15" i="11"/>
  <c r="I15" i="11"/>
  <c r="H15" i="11"/>
  <c r="G15" i="11"/>
  <c r="F15" i="11"/>
  <c r="E15" i="11"/>
  <c r="D15" i="11"/>
  <c r="C15" i="11"/>
  <c r="B15" i="11"/>
  <c r="R14" i="11"/>
  <c r="Q14" i="11"/>
  <c r="P14" i="11"/>
  <c r="O14" i="11"/>
  <c r="M14" i="11"/>
  <c r="L14" i="11"/>
  <c r="K14" i="11"/>
  <c r="J14" i="11"/>
  <c r="I14" i="11"/>
  <c r="H14" i="11"/>
  <c r="G14" i="11"/>
  <c r="F14" i="11"/>
  <c r="E14" i="11"/>
  <c r="D14" i="11"/>
  <c r="C14" i="11"/>
  <c r="B14" i="11"/>
  <c r="R13" i="11"/>
  <c r="Q13" i="11"/>
  <c r="P13" i="11"/>
  <c r="O13" i="11"/>
  <c r="N13" i="11"/>
  <c r="L13" i="11"/>
  <c r="K13" i="11"/>
  <c r="J13" i="11"/>
  <c r="I13" i="11"/>
  <c r="H13" i="11"/>
  <c r="G13" i="11"/>
  <c r="F13" i="11"/>
  <c r="E13" i="11"/>
  <c r="D13" i="11"/>
  <c r="C13" i="11"/>
  <c r="B13" i="11"/>
  <c r="R12" i="11"/>
  <c r="Q12" i="11"/>
  <c r="P12" i="11"/>
  <c r="O12" i="11"/>
  <c r="N12" i="11"/>
  <c r="M12" i="11"/>
  <c r="K12" i="11"/>
  <c r="J12" i="11"/>
  <c r="I12" i="11"/>
  <c r="H12" i="11"/>
  <c r="G12" i="11"/>
  <c r="F12" i="11"/>
  <c r="E12" i="11"/>
  <c r="D12" i="11"/>
  <c r="C12" i="11"/>
  <c r="B12" i="11"/>
  <c r="R11" i="11"/>
  <c r="Q11" i="11"/>
  <c r="P11" i="11"/>
  <c r="O11" i="11"/>
  <c r="N11" i="11"/>
  <c r="M11" i="11"/>
  <c r="L11" i="11"/>
  <c r="J11" i="11"/>
  <c r="I11" i="11"/>
  <c r="H11" i="11"/>
  <c r="G11" i="11"/>
  <c r="F11" i="11"/>
  <c r="E11" i="11"/>
  <c r="D11" i="11"/>
  <c r="C11" i="11"/>
  <c r="B11" i="11"/>
  <c r="R10" i="11"/>
  <c r="Q10" i="11"/>
  <c r="P10" i="11"/>
  <c r="O10" i="11"/>
  <c r="N10" i="11"/>
  <c r="M10" i="11"/>
  <c r="L10" i="11"/>
  <c r="K10" i="11"/>
  <c r="I10" i="11"/>
  <c r="H10" i="11"/>
  <c r="G10" i="11"/>
  <c r="F10" i="11"/>
  <c r="E10" i="11"/>
  <c r="D10" i="11"/>
  <c r="C10" i="11"/>
  <c r="B10" i="11"/>
  <c r="R9" i="11"/>
  <c r="Q9" i="11"/>
  <c r="P9" i="11"/>
  <c r="O9" i="11"/>
  <c r="N9" i="11"/>
  <c r="M9" i="11"/>
  <c r="L9" i="11"/>
  <c r="K9" i="11"/>
  <c r="J9" i="11"/>
  <c r="H9" i="11"/>
  <c r="G9" i="11"/>
  <c r="F9" i="11"/>
  <c r="E9" i="11"/>
  <c r="D9" i="11"/>
  <c r="C9" i="11"/>
  <c r="B9" i="11"/>
  <c r="R8" i="11"/>
  <c r="Q8" i="11"/>
  <c r="P8" i="11"/>
  <c r="O8" i="11"/>
  <c r="N8" i="11"/>
  <c r="M8" i="11"/>
  <c r="L8" i="11"/>
  <c r="K8" i="11"/>
  <c r="J8" i="11"/>
  <c r="I8" i="11"/>
  <c r="G8" i="11"/>
  <c r="F8" i="11"/>
  <c r="E8" i="11"/>
  <c r="D8" i="11"/>
  <c r="C8" i="11"/>
  <c r="B8" i="11"/>
  <c r="R7" i="11"/>
  <c r="Q7" i="11"/>
  <c r="P7" i="11"/>
  <c r="O7" i="11"/>
  <c r="N7" i="11"/>
  <c r="M7" i="11"/>
  <c r="L7" i="11"/>
  <c r="K7" i="11"/>
  <c r="J7" i="11"/>
  <c r="I7" i="11"/>
  <c r="H7" i="11"/>
  <c r="F7" i="11"/>
  <c r="E7" i="11"/>
  <c r="D7" i="11"/>
  <c r="C7" i="11"/>
  <c r="B7" i="11"/>
  <c r="R6" i="11"/>
  <c r="Q6" i="11"/>
  <c r="P6" i="11"/>
  <c r="O6" i="11"/>
  <c r="N6" i="11"/>
  <c r="M6" i="11"/>
  <c r="L6" i="11"/>
  <c r="K6" i="11"/>
  <c r="J6" i="11"/>
  <c r="I6" i="11"/>
  <c r="H6" i="11"/>
  <c r="G6" i="11"/>
  <c r="E6" i="11"/>
  <c r="D6" i="11"/>
  <c r="C6" i="11"/>
  <c r="B6" i="11"/>
  <c r="R5" i="11"/>
  <c r="Q5" i="11"/>
  <c r="P5" i="11"/>
  <c r="O5" i="11"/>
  <c r="N5" i="11"/>
  <c r="M5" i="11"/>
  <c r="L5" i="11"/>
  <c r="K5" i="11"/>
  <c r="J5" i="11"/>
  <c r="I5" i="11"/>
  <c r="H5" i="11"/>
  <c r="G5" i="11"/>
  <c r="F5" i="11"/>
  <c r="D5" i="11"/>
  <c r="C5" i="11"/>
  <c r="B5" i="11"/>
  <c r="R4" i="11"/>
  <c r="Q4" i="11"/>
  <c r="P4" i="11"/>
  <c r="O4" i="11"/>
  <c r="N4" i="11"/>
  <c r="M4" i="11"/>
  <c r="L4" i="11"/>
  <c r="K4" i="11"/>
  <c r="J4" i="11"/>
  <c r="I4" i="11"/>
  <c r="H4" i="11"/>
  <c r="G4" i="11"/>
  <c r="F4" i="11"/>
  <c r="E4" i="11"/>
  <c r="C4" i="11"/>
  <c r="B4" i="11"/>
  <c r="R3" i="11"/>
  <c r="Q3" i="11"/>
  <c r="P3" i="11"/>
  <c r="O3" i="11"/>
  <c r="N3" i="11"/>
  <c r="M3" i="11"/>
  <c r="L3" i="11"/>
  <c r="K3" i="11"/>
  <c r="J3" i="11"/>
  <c r="I3" i="11"/>
  <c r="H3" i="11"/>
  <c r="G3" i="11"/>
  <c r="F3" i="11"/>
  <c r="E3" i="11"/>
  <c r="D3" i="11"/>
  <c r="T4" i="11" s="1"/>
  <c r="B3" i="11"/>
  <c r="V2" i="11"/>
  <c r="T2" i="11"/>
  <c r="R2" i="11"/>
  <c r="Q2" i="11"/>
  <c r="P2" i="11"/>
  <c r="O2" i="11"/>
  <c r="N2" i="11"/>
  <c r="M2" i="11"/>
  <c r="L2" i="11"/>
  <c r="K2" i="11"/>
  <c r="J2" i="11"/>
  <c r="I2" i="11"/>
  <c r="H2" i="11"/>
  <c r="G2" i="11"/>
  <c r="F2" i="11"/>
  <c r="T8" i="11" s="1"/>
  <c r="E2" i="11"/>
  <c r="D2" i="11"/>
  <c r="C2" i="11"/>
  <c r="V1" i="11"/>
  <c r="T1" i="11"/>
  <c r="V18" i="11" l="1"/>
  <c r="V3" i="11"/>
  <c r="V11" i="11"/>
  <c r="T6" i="11"/>
  <c r="T3" i="11"/>
  <c r="T7" i="11"/>
  <c r="T11" i="11"/>
  <c r="T15" i="11"/>
  <c r="T16" i="11"/>
  <c r="V4" i="11"/>
  <c r="V8" i="11"/>
  <c r="V12" i="11"/>
  <c r="V16" i="11"/>
  <c r="T9" i="11"/>
  <c r="T13" i="11"/>
  <c r="T17" i="11"/>
  <c r="T12" i="11"/>
  <c r="T5" i="11"/>
  <c r="V5" i="11"/>
  <c r="V9" i="11"/>
  <c r="V13" i="11"/>
  <c r="V17" i="11"/>
  <c r="V15" i="11"/>
  <c r="T10" i="11"/>
  <c r="T14" i="11"/>
  <c r="T18" i="11"/>
  <c r="V7" i="11"/>
  <c r="V6" i="11"/>
  <c r="V10" i="11"/>
  <c r="V14" i="11"/>
  <c r="B23" i="9" l="1"/>
  <c r="Q18" i="10"/>
  <c r="P18" i="10"/>
  <c r="O18" i="10"/>
  <c r="N18" i="10"/>
  <c r="M18" i="10"/>
  <c r="L18" i="10"/>
  <c r="K18" i="10"/>
  <c r="J18" i="10"/>
  <c r="I18" i="10"/>
  <c r="H18" i="10"/>
  <c r="G18" i="10"/>
  <c r="F18" i="10"/>
  <c r="E18" i="10"/>
  <c r="D18" i="10"/>
  <c r="C18" i="10"/>
  <c r="B18" i="10"/>
  <c r="R17" i="10"/>
  <c r="P17" i="10"/>
  <c r="O17" i="10"/>
  <c r="N17" i="10"/>
  <c r="M17" i="10"/>
  <c r="L17" i="10"/>
  <c r="K17" i="10"/>
  <c r="J17" i="10"/>
  <c r="I17" i="10"/>
  <c r="H17" i="10"/>
  <c r="G17" i="10"/>
  <c r="F17" i="10"/>
  <c r="E17" i="10"/>
  <c r="D17" i="10"/>
  <c r="C17" i="10"/>
  <c r="B17" i="10"/>
  <c r="R16" i="10"/>
  <c r="Q16" i="10"/>
  <c r="O16" i="10"/>
  <c r="N16" i="10"/>
  <c r="M16" i="10"/>
  <c r="L16" i="10"/>
  <c r="K16" i="10"/>
  <c r="J16" i="10"/>
  <c r="I16" i="10"/>
  <c r="H16" i="10"/>
  <c r="G16" i="10"/>
  <c r="F16" i="10"/>
  <c r="E16" i="10"/>
  <c r="D16" i="10"/>
  <c r="C16" i="10"/>
  <c r="B16" i="10"/>
  <c r="R15" i="10"/>
  <c r="Q15" i="10"/>
  <c r="P15" i="10"/>
  <c r="N15" i="10"/>
  <c r="M15" i="10"/>
  <c r="L15" i="10"/>
  <c r="K15" i="10"/>
  <c r="J15" i="10"/>
  <c r="I15" i="10"/>
  <c r="H15" i="10"/>
  <c r="G15" i="10"/>
  <c r="F15" i="10"/>
  <c r="E15" i="10"/>
  <c r="D15" i="10"/>
  <c r="C15" i="10"/>
  <c r="B15" i="10"/>
  <c r="R14" i="10"/>
  <c r="Q14" i="10"/>
  <c r="P14" i="10"/>
  <c r="O14" i="10"/>
  <c r="M14" i="10"/>
  <c r="L14" i="10"/>
  <c r="K14" i="10"/>
  <c r="J14" i="10"/>
  <c r="I14" i="10"/>
  <c r="H14" i="10"/>
  <c r="G14" i="10"/>
  <c r="F14" i="10"/>
  <c r="E14" i="10"/>
  <c r="D14" i="10"/>
  <c r="C14" i="10"/>
  <c r="B14" i="10"/>
  <c r="R13" i="10"/>
  <c r="Q13" i="10"/>
  <c r="P13" i="10"/>
  <c r="O13" i="10"/>
  <c r="N13" i="10"/>
  <c r="L13" i="10"/>
  <c r="K13" i="10"/>
  <c r="J13" i="10"/>
  <c r="I13" i="10"/>
  <c r="H13" i="10"/>
  <c r="G13" i="10"/>
  <c r="F13" i="10"/>
  <c r="E13" i="10"/>
  <c r="D13" i="10"/>
  <c r="C13" i="10"/>
  <c r="B13" i="10"/>
  <c r="R12" i="10"/>
  <c r="Q12" i="10"/>
  <c r="P12" i="10"/>
  <c r="O12" i="10"/>
  <c r="N12" i="10"/>
  <c r="M12" i="10"/>
  <c r="K12" i="10"/>
  <c r="J12" i="10"/>
  <c r="I12" i="10"/>
  <c r="H12" i="10"/>
  <c r="G12" i="10"/>
  <c r="F12" i="10"/>
  <c r="E12" i="10"/>
  <c r="D12" i="10"/>
  <c r="C12" i="10"/>
  <c r="B12" i="10"/>
  <c r="R11" i="10"/>
  <c r="Q11" i="10"/>
  <c r="P11" i="10"/>
  <c r="O11" i="10"/>
  <c r="N11" i="10"/>
  <c r="M11" i="10"/>
  <c r="L11" i="10"/>
  <c r="J11" i="10"/>
  <c r="I11" i="10"/>
  <c r="H11" i="10"/>
  <c r="G11" i="10"/>
  <c r="F11" i="10"/>
  <c r="E11" i="10"/>
  <c r="D11" i="10"/>
  <c r="C11" i="10"/>
  <c r="B11" i="10"/>
  <c r="R10" i="10"/>
  <c r="Q10" i="10"/>
  <c r="P10" i="10"/>
  <c r="O10" i="10"/>
  <c r="N10" i="10"/>
  <c r="M10" i="10"/>
  <c r="L10" i="10"/>
  <c r="K10" i="10"/>
  <c r="I10" i="10"/>
  <c r="H10" i="10"/>
  <c r="G10" i="10"/>
  <c r="F10" i="10"/>
  <c r="E10" i="10"/>
  <c r="D10" i="10"/>
  <c r="C10" i="10"/>
  <c r="B10" i="10"/>
  <c r="R9" i="10"/>
  <c r="Q9" i="10"/>
  <c r="P9" i="10"/>
  <c r="O9" i="10"/>
  <c r="N9" i="10"/>
  <c r="M9" i="10"/>
  <c r="L9" i="10"/>
  <c r="K9" i="10"/>
  <c r="J9" i="10"/>
  <c r="H9" i="10"/>
  <c r="G9" i="10"/>
  <c r="F9" i="10"/>
  <c r="E9" i="10"/>
  <c r="D9" i="10"/>
  <c r="C9" i="10"/>
  <c r="B9" i="10"/>
  <c r="R8" i="10"/>
  <c r="Q8" i="10"/>
  <c r="P8" i="10"/>
  <c r="O8" i="10"/>
  <c r="N8" i="10"/>
  <c r="M8" i="10"/>
  <c r="L8" i="10"/>
  <c r="K8" i="10"/>
  <c r="J8" i="10"/>
  <c r="I8" i="10"/>
  <c r="G8" i="10"/>
  <c r="F8" i="10"/>
  <c r="E8" i="10"/>
  <c r="D8" i="10"/>
  <c r="C8" i="10"/>
  <c r="B8" i="10"/>
  <c r="R7" i="10"/>
  <c r="Q7" i="10"/>
  <c r="P7" i="10"/>
  <c r="O7" i="10"/>
  <c r="N7" i="10"/>
  <c r="M7" i="10"/>
  <c r="L7" i="10"/>
  <c r="K7" i="10"/>
  <c r="J7" i="10"/>
  <c r="I7" i="10"/>
  <c r="H7" i="10"/>
  <c r="F7" i="10"/>
  <c r="E7" i="10"/>
  <c r="D7" i="10"/>
  <c r="C7" i="10"/>
  <c r="B7" i="10"/>
  <c r="R6" i="10"/>
  <c r="Q6" i="10"/>
  <c r="P6" i="10"/>
  <c r="O6" i="10"/>
  <c r="N6" i="10"/>
  <c r="M6" i="10"/>
  <c r="L6" i="10"/>
  <c r="K6" i="10"/>
  <c r="J6" i="10"/>
  <c r="I6" i="10"/>
  <c r="H6" i="10"/>
  <c r="G6" i="10"/>
  <c r="E6" i="10"/>
  <c r="D6" i="10"/>
  <c r="C6" i="10"/>
  <c r="B6" i="10"/>
  <c r="R5" i="10"/>
  <c r="Q5" i="10"/>
  <c r="P5" i="10"/>
  <c r="O5" i="10"/>
  <c r="N5" i="10"/>
  <c r="M5" i="10"/>
  <c r="L5" i="10"/>
  <c r="K5" i="10"/>
  <c r="J5" i="10"/>
  <c r="I5" i="10"/>
  <c r="H5" i="10"/>
  <c r="G5" i="10"/>
  <c r="F5" i="10"/>
  <c r="D5" i="10"/>
  <c r="C5" i="10"/>
  <c r="B5" i="10"/>
  <c r="R4" i="10"/>
  <c r="Q4" i="10"/>
  <c r="P4" i="10"/>
  <c r="O4" i="10"/>
  <c r="N4" i="10"/>
  <c r="M4" i="10"/>
  <c r="L4" i="10"/>
  <c r="K4" i="10"/>
  <c r="J4" i="10"/>
  <c r="I4" i="10"/>
  <c r="H4" i="10"/>
  <c r="G4" i="10"/>
  <c r="F4" i="10"/>
  <c r="E4" i="10"/>
  <c r="C4" i="10"/>
  <c r="B4" i="10"/>
  <c r="R3" i="10"/>
  <c r="Q3" i="10"/>
  <c r="P3" i="10"/>
  <c r="O3" i="10"/>
  <c r="N3" i="10"/>
  <c r="M3" i="10"/>
  <c r="L3" i="10"/>
  <c r="K3" i="10"/>
  <c r="J3" i="10"/>
  <c r="I3" i="10"/>
  <c r="H3" i="10"/>
  <c r="G3" i="10"/>
  <c r="F3" i="10"/>
  <c r="E3" i="10"/>
  <c r="D3" i="10"/>
  <c r="B3" i="10"/>
  <c r="R2" i="10"/>
  <c r="Q2" i="10"/>
  <c r="P2" i="10"/>
  <c r="O2" i="10"/>
  <c r="N2" i="10"/>
  <c r="M2" i="10"/>
  <c r="L2" i="10"/>
  <c r="K2" i="10"/>
  <c r="J2" i="10"/>
  <c r="I2" i="10"/>
  <c r="H2" i="10"/>
  <c r="G2" i="10"/>
  <c r="F2" i="10"/>
  <c r="E2" i="10"/>
  <c r="D2" i="10"/>
  <c r="C2" i="10"/>
  <c r="R17" i="9"/>
  <c r="R16" i="9"/>
  <c r="Q16" i="9"/>
  <c r="Q15" i="9"/>
  <c r="R15" i="9"/>
  <c r="P15" i="9"/>
  <c r="P14" i="9"/>
  <c r="Q14" i="9"/>
  <c r="R14" i="9"/>
  <c r="O14" i="9"/>
  <c r="O13" i="9"/>
  <c r="P13" i="9"/>
  <c r="Q13" i="9"/>
  <c r="R13" i="9"/>
  <c r="N13" i="9"/>
  <c r="N12" i="9"/>
  <c r="O12" i="9"/>
  <c r="P12" i="9"/>
  <c r="Q12" i="9"/>
  <c r="R12" i="9"/>
  <c r="M12" i="9"/>
  <c r="M11" i="9"/>
  <c r="N11" i="9"/>
  <c r="O11" i="9"/>
  <c r="P11" i="9"/>
  <c r="Q11" i="9"/>
  <c r="R11" i="9"/>
  <c r="L11" i="9"/>
  <c r="L10" i="9"/>
  <c r="M10" i="9"/>
  <c r="N10" i="9"/>
  <c r="O10" i="9"/>
  <c r="P10" i="9"/>
  <c r="Q10" i="9"/>
  <c r="R10" i="9"/>
  <c r="K10" i="9"/>
  <c r="K9" i="9"/>
  <c r="L9" i="9"/>
  <c r="M9" i="9"/>
  <c r="N9" i="9"/>
  <c r="O9" i="9"/>
  <c r="P9" i="9"/>
  <c r="Q9" i="9"/>
  <c r="R9" i="9"/>
  <c r="J9" i="9"/>
  <c r="J8" i="9"/>
  <c r="K8" i="9"/>
  <c r="L8" i="9"/>
  <c r="M8" i="9"/>
  <c r="N8" i="9"/>
  <c r="O8" i="9"/>
  <c r="P8" i="9"/>
  <c r="Q8" i="9"/>
  <c r="R8" i="9"/>
  <c r="I8" i="9"/>
  <c r="I7" i="9"/>
  <c r="J7" i="9"/>
  <c r="K7" i="9"/>
  <c r="L7" i="9"/>
  <c r="M7" i="9"/>
  <c r="N7" i="9"/>
  <c r="O7" i="9"/>
  <c r="P7" i="9"/>
  <c r="Q7" i="9"/>
  <c r="R7" i="9"/>
  <c r="H7" i="9"/>
  <c r="H6" i="9"/>
  <c r="I6" i="9"/>
  <c r="J6" i="9"/>
  <c r="K6" i="9"/>
  <c r="L6" i="9"/>
  <c r="M6" i="9"/>
  <c r="N6" i="9"/>
  <c r="O6" i="9"/>
  <c r="P6" i="9"/>
  <c r="Q6" i="9"/>
  <c r="R6" i="9"/>
  <c r="G6" i="9"/>
  <c r="G5" i="9"/>
  <c r="H5" i="9"/>
  <c r="I5" i="9"/>
  <c r="J5" i="9"/>
  <c r="K5" i="9"/>
  <c r="L5" i="9"/>
  <c r="M5" i="9"/>
  <c r="N5" i="9"/>
  <c r="O5" i="9"/>
  <c r="P5" i="9"/>
  <c r="Q5" i="9"/>
  <c r="R5" i="9"/>
  <c r="F5" i="9"/>
  <c r="F4" i="9"/>
  <c r="G4" i="9"/>
  <c r="H4" i="9"/>
  <c r="I4" i="9"/>
  <c r="J4" i="9"/>
  <c r="K4" i="9"/>
  <c r="L4" i="9"/>
  <c r="M4" i="9"/>
  <c r="N4" i="9"/>
  <c r="O4" i="9"/>
  <c r="P4" i="9"/>
  <c r="Q4" i="9"/>
  <c r="R4" i="9"/>
  <c r="E4" i="9"/>
  <c r="E3" i="9"/>
  <c r="F3" i="9"/>
  <c r="G3" i="9"/>
  <c r="H3" i="9"/>
  <c r="I3" i="9"/>
  <c r="J3" i="9"/>
  <c r="K3" i="9"/>
  <c r="L3" i="9"/>
  <c r="M3" i="9"/>
  <c r="N3" i="9"/>
  <c r="O3" i="9"/>
  <c r="P3" i="9"/>
  <c r="Q3" i="9"/>
  <c r="R3" i="9"/>
  <c r="D3" i="9"/>
  <c r="D2" i="9"/>
  <c r="E2" i="9"/>
  <c r="F2" i="9"/>
  <c r="G2" i="9"/>
  <c r="H2" i="9"/>
  <c r="I2" i="9"/>
  <c r="J2" i="9"/>
  <c r="K2" i="9"/>
  <c r="L2" i="9"/>
  <c r="M2" i="9"/>
  <c r="N2" i="9"/>
  <c r="O2" i="9"/>
  <c r="P2" i="9"/>
  <c r="Q2" i="9"/>
  <c r="R2" i="9"/>
  <c r="C2" i="9"/>
  <c r="Q18" i="9"/>
  <c r="P18" i="9"/>
  <c r="P17" i="9"/>
  <c r="O17" i="9"/>
  <c r="O18" i="9"/>
  <c r="O16" i="9"/>
  <c r="N16" i="9"/>
  <c r="N17" i="9"/>
  <c r="N18" i="9"/>
  <c r="N15" i="9"/>
  <c r="M15" i="9"/>
  <c r="M16" i="9"/>
  <c r="M17" i="9"/>
  <c r="M18" i="9"/>
  <c r="M14" i="9"/>
  <c r="L14" i="9"/>
  <c r="L15" i="9"/>
  <c r="L16" i="9"/>
  <c r="L17" i="9"/>
  <c r="L18" i="9"/>
  <c r="L13" i="9"/>
  <c r="K13" i="9"/>
  <c r="K14" i="9"/>
  <c r="K15" i="9"/>
  <c r="K16" i="9"/>
  <c r="K17" i="9"/>
  <c r="K18" i="9"/>
  <c r="K12" i="9"/>
  <c r="J12" i="9"/>
  <c r="J13" i="9"/>
  <c r="J14" i="9"/>
  <c r="J15" i="9"/>
  <c r="J16" i="9"/>
  <c r="J17" i="9"/>
  <c r="J18" i="9"/>
  <c r="J11" i="9"/>
  <c r="I11" i="9"/>
  <c r="I12" i="9"/>
  <c r="I13" i="9"/>
  <c r="I14" i="9"/>
  <c r="I15" i="9"/>
  <c r="I16" i="9"/>
  <c r="I17" i="9"/>
  <c r="I18" i="9"/>
  <c r="I10" i="9"/>
  <c r="H10" i="9"/>
  <c r="H11" i="9"/>
  <c r="H12" i="9"/>
  <c r="H13" i="9"/>
  <c r="H14" i="9"/>
  <c r="H15" i="9"/>
  <c r="H16" i="9"/>
  <c r="H17" i="9"/>
  <c r="H18" i="9"/>
  <c r="H9" i="9"/>
  <c r="G9" i="9"/>
  <c r="G10" i="9"/>
  <c r="G11" i="9"/>
  <c r="G12" i="9"/>
  <c r="G13" i="9"/>
  <c r="G14" i="9"/>
  <c r="G15" i="9"/>
  <c r="G16" i="9"/>
  <c r="G17" i="9"/>
  <c r="G18" i="9"/>
  <c r="G8" i="9"/>
  <c r="F8" i="9"/>
  <c r="F9" i="9"/>
  <c r="F10" i="9"/>
  <c r="F11" i="9"/>
  <c r="F12" i="9"/>
  <c r="F13" i="9"/>
  <c r="F14" i="9"/>
  <c r="F15" i="9"/>
  <c r="F16" i="9"/>
  <c r="F17" i="9"/>
  <c r="F18" i="9"/>
  <c r="F7" i="9"/>
  <c r="E7" i="9"/>
  <c r="E8" i="9"/>
  <c r="E9" i="9"/>
  <c r="E10" i="9"/>
  <c r="E11" i="9"/>
  <c r="E12" i="9"/>
  <c r="E13" i="9"/>
  <c r="E14" i="9"/>
  <c r="E15" i="9"/>
  <c r="E16" i="9"/>
  <c r="E17" i="9"/>
  <c r="E18" i="9"/>
  <c r="E6" i="9"/>
  <c r="D6" i="9"/>
  <c r="D7" i="9"/>
  <c r="D8" i="9"/>
  <c r="D9" i="9"/>
  <c r="D10" i="9"/>
  <c r="D11" i="9"/>
  <c r="D12" i="9"/>
  <c r="D13" i="9"/>
  <c r="D14" i="9"/>
  <c r="D15" i="9"/>
  <c r="D16" i="9"/>
  <c r="D17" i="9"/>
  <c r="D18" i="9"/>
  <c r="D5" i="9"/>
  <c r="C5" i="9"/>
  <c r="C6" i="9"/>
  <c r="C7" i="9"/>
  <c r="C8" i="9"/>
  <c r="C9" i="9"/>
  <c r="C10" i="9"/>
  <c r="C11" i="9"/>
  <c r="C12" i="9"/>
  <c r="C13" i="9"/>
  <c r="C14" i="9"/>
  <c r="C15" i="9"/>
  <c r="C16" i="9"/>
  <c r="C17" i="9"/>
  <c r="C18" i="9"/>
  <c r="C4" i="9"/>
  <c r="B4" i="9"/>
  <c r="B5" i="9"/>
  <c r="B6" i="9"/>
  <c r="B7" i="9"/>
  <c r="B8" i="9"/>
  <c r="B9" i="9"/>
  <c r="B10" i="9"/>
  <c r="B11" i="9"/>
  <c r="B12" i="9"/>
  <c r="B13" i="9"/>
  <c r="B14" i="9"/>
  <c r="B15" i="9"/>
  <c r="B16" i="9"/>
  <c r="B17" i="9"/>
  <c r="B18" i="9"/>
  <c r="B3" i="9"/>
  <c r="S23" i="10" l="1"/>
  <c r="T23" i="10"/>
  <c r="U23" i="10"/>
  <c r="T24" i="10"/>
  <c r="U24" i="10"/>
  <c r="T25" i="10"/>
  <c r="U25" i="10"/>
  <c r="T26" i="10"/>
  <c r="U26" i="10"/>
  <c r="T27" i="10"/>
  <c r="U27" i="10"/>
  <c r="T28" i="10"/>
  <c r="U28" i="10"/>
  <c r="T29" i="10"/>
  <c r="U29" i="10"/>
  <c r="I23" i="10" a="1"/>
  <c r="I23" i="10" s="1"/>
  <c r="T30" i="10"/>
  <c r="U30" i="10"/>
  <c r="J23" i="10" a="1"/>
  <c r="J26" i="10" s="1"/>
  <c r="T31" i="10"/>
  <c r="U31" i="10"/>
  <c r="K23" i="10" a="1"/>
  <c r="K25" i="10" s="1"/>
  <c r="T32" i="10"/>
  <c r="U32" i="10"/>
  <c r="L23" i="10" a="1"/>
  <c r="L24" i="10" s="1"/>
  <c r="T33" i="10"/>
  <c r="U33" i="10"/>
  <c r="M23" i="10" a="1"/>
  <c r="M23" i="10" s="1"/>
  <c r="T34" i="10"/>
  <c r="U34" i="10"/>
  <c r="N23" i="10" a="1"/>
  <c r="N26" i="10" s="1"/>
  <c r="T35" i="10"/>
  <c r="U35" i="10"/>
  <c r="O23" i="10" a="1"/>
  <c r="O25" i="10" s="1"/>
  <c r="T36" i="10"/>
  <c r="U36" i="10"/>
  <c r="P23" i="10" a="1"/>
  <c r="P24" i="10" s="1"/>
  <c r="T37" i="10"/>
  <c r="U37" i="10"/>
  <c r="Q23" i="10" a="1"/>
  <c r="Q23" i="10" s="1"/>
  <c r="T38" i="10"/>
  <c r="U38" i="10"/>
  <c r="R23" i="10" a="1"/>
  <c r="R26" i="10" s="1"/>
  <c r="T39" i="10"/>
  <c r="U39" i="10"/>
  <c r="H23" i="10" a="1"/>
  <c r="H27" i="10" s="1"/>
  <c r="G23" i="10" a="1"/>
  <c r="G26" i="10" s="1"/>
  <c r="F23" i="10" a="1"/>
  <c r="F24" i="10" s="1"/>
  <c r="E23" i="10" a="1"/>
  <c r="E25" i="10" s="1"/>
  <c r="D23" i="10" a="1"/>
  <c r="D25" i="10" s="1"/>
  <c r="S25" i="10" s="1"/>
  <c r="C23" i="10" a="1"/>
  <c r="C24" i="10" s="1"/>
  <c r="S24" i="10" s="1"/>
  <c r="U24" i="9"/>
  <c r="U25" i="9"/>
  <c r="U26" i="9"/>
  <c r="U27" i="9"/>
  <c r="U28" i="9"/>
  <c r="U29" i="9"/>
  <c r="U30" i="9"/>
  <c r="U31" i="9"/>
  <c r="U32" i="9"/>
  <c r="U33" i="9"/>
  <c r="U34" i="9"/>
  <c r="U35" i="9"/>
  <c r="U36" i="9"/>
  <c r="U37" i="9"/>
  <c r="U38" i="9"/>
  <c r="U39" i="9"/>
  <c r="U23" i="9"/>
  <c r="T24" i="9"/>
  <c r="T25" i="9"/>
  <c r="T26" i="9"/>
  <c r="T27" i="9"/>
  <c r="T28" i="9"/>
  <c r="T29" i="9"/>
  <c r="T30" i="9"/>
  <c r="T31" i="9"/>
  <c r="T32" i="9"/>
  <c r="T33" i="9"/>
  <c r="T34" i="9"/>
  <c r="T35" i="9"/>
  <c r="T36" i="9"/>
  <c r="T37" i="9"/>
  <c r="T38" i="9"/>
  <c r="T39" i="9"/>
  <c r="T23" i="9"/>
  <c r="S23" i="9"/>
  <c r="R23" i="9" a="1"/>
  <c r="R38" i="9" s="1"/>
  <c r="Q23" i="9" a="1"/>
  <c r="Q35" i="9" s="1"/>
  <c r="P23" i="9" a="1"/>
  <c r="P35" i="9" s="1"/>
  <c r="O23" i="9" a="1"/>
  <c r="O34" i="9" s="1"/>
  <c r="N23" i="9" a="1"/>
  <c r="N34" i="9" s="1"/>
  <c r="M23" i="9" a="1"/>
  <c r="M31" i="9" s="1"/>
  <c r="L23" i="9" a="1"/>
  <c r="L33" i="9" s="1"/>
  <c r="S33" i="9" s="1"/>
  <c r="K23" i="9" a="1"/>
  <c r="K30" i="9" s="1"/>
  <c r="J23" i="9" a="1"/>
  <c r="J30" i="9" s="1"/>
  <c r="I23" i="9" a="1"/>
  <c r="I27" i="9" s="1"/>
  <c r="H23" i="9" a="1"/>
  <c r="H27" i="9" s="1"/>
  <c r="G23" i="9" a="1"/>
  <c r="G26" i="9" s="1"/>
  <c r="F23" i="9" a="1"/>
  <c r="F26" i="9" s="1"/>
  <c r="E23" i="9" a="1"/>
  <c r="E23" i="9" s="1"/>
  <c r="D23" i="9" a="1"/>
  <c r="D23" i="9" s="1"/>
  <c r="C23" i="9" a="1"/>
  <c r="C24" i="9" s="1"/>
  <c r="S24" i="9" s="1"/>
  <c r="D3" i="7"/>
  <c r="C3" i="7" s="1"/>
  <c r="E4" i="7" s="1"/>
  <c r="C4" i="7" s="1"/>
  <c r="C52" i="6"/>
  <c r="D51" i="6" s="1"/>
  <c r="C51" i="6"/>
  <c r="C50" i="6"/>
  <c r="C49" i="6"/>
  <c r="C48" i="6"/>
  <c r="C47" i="6"/>
  <c r="C46" i="6"/>
  <c r="C45" i="6"/>
  <c r="C44" i="6"/>
  <c r="C43" i="6"/>
  <c r="C42" i="6"/>
  <c r="C41" i="6"/>
  <c r="C40" i="6"/>
  <c r="C39" i="6"/>
  <c r="C38" i="6"/>
  <c r="C37" i="6"/>
  <c r="C36" i="6"/>
  <c r="C35" i="6"/>
  <c r="C34" i="6"/>
  <c r="C33" i="6"/>
  <c r="C32" i="6"/>
  <c r="C31" i="6"/>
  <c r="C30" i="6"/>
  <c r="C29" i="6"/>
  <c r="C28" i="6"/>
  <c r="C27" i="6"/>
  <c r="C26" i="6"/>
  <c r="C25" i="6"/>
  <c r="C24" i="6"/>
  <c r="C23" i="6"/>
  <c r="C22" i="6"/>
  <c r="C21" i="6"/>
  <c r="C20" i="6"/>
  <c r="C19" i="6"/>
  <c r="C18" i="6"/>
  <c r="C17" i="6"/>
  <c r="C16" i="6"/>
  <c r="C15" i="6"/>
  <c r="C14" i="6"/>
  <c r="C13" i="6"/>
  <c r="C12" i="6"/>
  <c r="C11" i="6"/>
  <c r="C10" i="6"/>
  <c r="C9" i="6"/>
  <c r="C8" i="6"/>
  <c r="C7" i="6"/>
  <c r="C6" i="6"/>
  <c r="C5" i="6"/>
  <c r="C4" i="6"/>
  <c r="D3" i="6" s="1"/>
  <c r="C3" i="6"/>
  <c r="D12" i="6" l="1"/>
  <c r="D28" i="6"/>
  <c r="D44" i="6"/>
  <c r="D5" i="6"/>
  <c r="D37" i="6"/>
  <c r="D11" i="6"/>
  <c r="D27" i="6"/>
  <c r="D35" i="6"/>
  <c r="D7" i="6"/>
  <c r="D15" i="6"/>
  <c r="D23" i="6"/>
  <c r="D31" i="6"/>
  <c r="D39" i="6"/>
  <c r="D47" i="6"/>
  <c r="E3" i="6"/>
  <c r="D43" i="6"/>
  <c r="D14" i="6"/>
  <c r="D30" i="6"/>
  <c r="D46" i="6"/>
  <c r="D16" i="6"/>
  <c r="D48" i="6"/>
  <c r="D19" i="6"/>
  <c r="D20" i="6"/>
  <c r="E20" i="6" s="1"/>
  <c r="D36" i="6"/>
  <c r="D13" i="6"/>
  <c r="D29" i="6"/>
  <c r="D45" i="6"/>
  <c r="D6" i="6"/>
  <c r="D22" i="6"/>
  <c r="D38" i="6"/>
  <c r="D8" i="6"/>
  <c r="E8" i="6" s="1"/>
  <c r="D32" i="6"/>
  <c r="D9" i="6"/>
  <c r="D17" i="6"/>
  <c r="D25" i="6"/>
  <c r="D33" i="6"/>
  <c r="D41" i="6"/>
  <c r="D49" i="6"/>
  <c r="D4" i="6"/>
  <c r="E4" i="6" s="1"/>
  <c r="D21" i="6"/>
  <c r="D24" i="6"/>
  <c r="D40" i="6"/>
  <c r="D52" i="6"/>
  <c r="D2" i="6"/>
  <c r="D10" i="6"/>
  <c r="E10" i="6" s="1"/>
  <c r="D18" i="6"/>
  <c r="D26" i="6"/>
  <c r="D34" i="6"/>
  <c r="D42" i="6"/>
  <c r="D50" i="6"/>
  <c r="N27" i="10"/>
  <c r="L29" i="10"/>
  <c r="F27" i="9"/>
  <c r="S27" i="9" s="1"/>
  <c r="J31" i="9"/>
  <c r="S31" i="9" s="1"/>
  <c r="F23" i="9"/>
  <c r="J23" i="9"/>
  <c r="F24" i="9"/>
  <c r="J25" i="9"/>
  <c r="F25" i="9"/>
  <c r="J27" i="9"/>
  <c r="L24" i="9"/>
  <c r="L28" i="9"/>
  <c r="R25" i="9"/>
  <c r="E24" i="9"/>
  <c r="G25" i="9"/>
  <c r="K27" i="9"/>
  <c r="M25" i="9"/>
  <c r="R33" i="9"/>
  <c r="L32" i="9"/>
  <c r="E25" i="9"/>
  <c r="K25" i="9"/>
  <c r="K28" i="9"/>
  <c r="M33" i="9"/>
  <c r="K31" i="9"/>
  <c r="D4" i="7"/>
  <c r="F5" i="7" s="1"/>
  <c r="K32" i="9"/>
  <c r="S32" i="9" s="1"/>
  <c r="M28" i="9"/>
  <c r="N27" i="9"/>
  <c r="O25" i="9"/>
  <c r="R27" i="9"/>
  <c r="H24" i="10"/>
  <c r="O32" i="10"/>
  <c r="P25" i="10"/>
  <c r="C23" i="9"/>
  <c r="K23" i="9"/>
  <c r="M29" i="9"/>
  <c r="N28" i="9"/>
  <c r="O29" i="9"/>
  <c r="R29" i="9"/>
  <c r="P37" i="10"/>
  <c r="S37" i="10" s="1"/>
  <c r="K32" i="10"/>
  <c r="S32" i="10" s="1"/>
  <c r="L27" i="10"/>
  <c r="L25" i="10"/>
  <c r="N25" i="9"/>
  <c r="F3" i="6"/>
  <c r="H3" i="6" s="1"/>
  <c r="K24" i="9"/>
  <c r="M32" i="9"/>
  <c r="N29" i="9"/>
  <c r="O33" i="9"/>
  <c r="R31" i="9"/>
  <c r="O35" i="10"/>
  <c r="N33" i="10"/>
  <c r="N30" i="10"/>
  <c r="N23" i="10"/>
  <c r="L33" i="10"/>
  <c r="S33" i="10" s="1"/>
  <c r="L30" i="10"/>
  <c r="O28" i="10"/>
  <c r="L23" i="10"/>
  <c r="N32" i="9"/>
  <c r="R35" i="9"/>
  <c r="K28" i="10"/>
  <c r="O26" i="10"/>
  <c r="O24" i="10"/>
  <c r="D24" i="9"/>
  <c r="N23" i="9"/>
  <c r="N33" i="9"/>
  <c r="R37" i="9"/>
  <c r="O31" i="10"/>
  <c r="I28" i="10"/>
  <c r="K26" i="10"/>
  <c r="K24" i="10"/>
  <c r="N31" i="9"/>
  <c r="D25" i="9"/>
  <c r="S25" i="9" s="1"/>
  <c r="J29" i="9"/>
  <c r="K29" i="9"/>
  <c r="M24" i="9"/>
  <c r="N24" i="9"/>
  <c r="N35" i="9"/>
  <c r="S35" i="9" s="1"/>
  <c r="R23" i="9"/>
  <c r="R39" i="9"/>
  <c r="S39" i="9" s="1"/>
  <c r="O36" i="10"/>
  <c r="S36" i="10" s="1"/>
  <c r="P34" i="10"/>
  <c r="K31" i="10"/>
  <c r="I24" i="10"/>
  <c r="P29" i="10"/>
  <c r="R37" i="10"/>
  <c r="Q36" i="10"/>
  <c r="Q35" i="10"/>
  <c r="R34" i="10"/>
  <c r="N34" i="10"/>
  <c r="P33" i="10"/>
  <c r="P30" i="10"/>
  <c r="R29" i="10"/>
  <c r="N29" i="10"/>
  <c r="J29" i="10"/>
  <c r="P27" i="10"/>
  <c r="Q26" i="10"/>
  <c r="M26" i="10"/>
  <c r="I26" i="10"/>
  <c r="R25" i="10"/>
  <c r="N25" i="10"/>
  <c r="J25" i="10"/>
  <c r="P23" i="10"/>
  <c r="H28" i="10"/>
  <c r="R39" i="10"/>
  <c r="S39" i="10" s="1"/>
  <c r="Q37" i="10"/>
  <c r="P36" i="10"/>
  <c r="P35" i="10"/>
  <c r="Q34" i="10"/>
  <c r="M34" i="10"/>
  <c r="S34" i="10" s="1"/>
  <c r="O33" i="10"/>
  <c r="R32" i="10"/>
  <c r="N32" i="10"/>
  <c r="R31" i="10"/>
  <c r="N31" i="10"/>
  <c r="J31" i="10"/>
  <c r="S31" i="10" s="1"/>
  <c r="O30" i="10"/>
  <c r="K30" i="10"/>
  <c r="Q29" i="10"/>
  <c r="M29" i="10"/>
  <c r="I29" i="10"/>
  <c r="R28" i="10"/>
  <c r="N28" i="10"/>
  <c r="J28" i="10"/>
  <c r="O27" i="10"/>
  <c r="K27" i="10"/>
  <c r="P26" i="10"/>
  <c r="L26" i="10"/>
  <c r="Q25" i="10"/>
  <c r="M25" i="10"/>
  <c r="I25" i="10"/>
  <c r="R24" i="10"/>
  <c r="N24" i="10"/>
  <c r="J24" i="10"/>
  <c r="O23" i="10"/>
  <c r="K23" i="10"/>
  <c r="R38" i="10"/>
  <c r="R33" i="10"/>
  <c r="Q32" i="10"/>
  <c r="M32" i="10"/>
  <c r="Q31" i="10"/>
  <c r="M31" i="10"/>
  <c r="R30" i="10"/>
  <c r="J30" i="10"/>
  <c r="Q28" i="10"/>
  <c r="M28" i="10"/>
  <c r="R27" i="10"/>
  <c r="J27" i="10"/>
  <c r="Q24" i="10"/>
  <c r="M24" i="10"/>
  <c r="R23" i="10"/>
  <c r="J23" i="10"/>
  <c r="Q38" i="10"/>
  <c r="S38" i="10" s="1"/>
  <c r="R36" i="10"/>
  <c r="R35" i="10"/>
  <c r="N35" i="10"/>
  <c r="S35" i="10" s="1"/>
  <c r="O34" i="10"/>
  <c r="Q33" i="10"/>
  <c r="M33" i="10"/>
  <c r="P32" i="10"/>
  <c r="L32" i="10"/>
  <c r="P31" i="10"/>
  <c r="L31" i="10"/>
  <c r="Q30" i="10"/>
  <c r="M30" i="10"/>
  <c r="I30" i="10"/>
  <c r="S30" i="10" s="1"/>
  <c r="O29" i="10"/>
  <c r="K29" i="10"/>
  <c r="P28" i="10"/>
  <c r="L28" i="10"/>
  <c r="Q27" i="10"/>
  <c r="M27" i="10"/>
  <c r="I27" i="10"/>
  <c r="G24" i="10"/>
  <c r="F25" i="10"/>
  <c r="G27" i="10"/>
  <c r="H25" i="10"/>
  <c r="G28" i="10"/>
  <c r="S28" i="10" s="1"/>
  <c r="G23" i="10"/>
  <c r="H29" i="10"/>
  <c r="S29" i="10" s="1"/>
  <c r="E26" i="10"/>
  <c r="S26" i="10" s="1"/>
  <c r="D23" i="10"/>
  <c r="E23" i="10"/>
  <c r="F26" i="10"/>
  <c r="C23" i="10"/>
  <c r="D24" i="10"/>
  <c r="E24" i="10"/>
  <c r="F23" i="10"/>
  <c r="F27" i="10"/>
  <c r="S27" i="10" s="1"/>
  <c r="G25" i="10"/>
  <c r="H26" i="10"/>
  <c r="H23" i="10"/>
  <c r="I26" i="9"/>
  <c r="I30" i="9"/>
  <c r="S30" i="9" s="1"/>
  <c r="P26" i="9"/>
  <c r="P30" i="9"/>
  <c r="P34" i="9"/>
  <c r="E26" i="9"/>
  <c r="S26" i="9" s="1"/>
  <c r="G23" i="9"/>
  <c r="G27" i="9"/>
  <c r="H24" i="9"/>
  <c r="H28" i="9"/>
  <c r="I24" i="9"/>
  <c r="I28" i="9"/>
  <c r="L26" i="9"/>
  <c r="L30" i="9"/>
  <c r="M26" i="9"/>
  <c r="M30" i="9"/>
  <c r="M34" i="9"/>
  <c r="S34" i="9" s="1"/>
  <c r="O23" i="9"/>
  <c r="O27" i="9"/>
  <c r="O31" i="9"/>
  <c r="O35" i="9"/>
  <c r="P24" i="9"/>
  <c r="P28" i="9"/>
  <c r="P32" i="9"/>
  <c r="P36" i="9"/>
  <c r="Q24" i="9"/>
  <c r="Q28" i="9"/>
  <c r="Q32" i="9"/>
  <c r="Q36" i="9"/>
  <c r="G24" i="9"/>
  <c r="G28" i="9"/>
  <c r="S28" i="9" s="1"/>
  <c r="H25" i="9"/>
  <c r="H29" i="9"/>
  <c r="S29" i="9" s="1"/>
  <c r="I25" i="9"/>
  <c r="I29" i="9"/>
  <c r="J24" i="9"/>
  <c r="J28" i="9"/>
  <c r="K26" i="9"/>
  <c r="L23" i="9"/>
  <c r="L27" i="9"/>
  <c r="L31" i="9"/>
  <c r="M23" i="9"/>
  <c r="M27" i="9"/>
  <c r="N26" i="9"/>
  <c r="N30" i="9"/>
  <c r="O24" i="9"/>
  <c r="O28" i="9"/>
  <c r="O32" i="9"/>
  <c r="O36" i="9"/>
  <c r="S36" i="9" s="1"/>
  <c r="P25" i="9"/>
  <c r="P29" i="9"/>
  <c r="P33" i="9"/>
  <c r="P37" i="9"/>
  <c r="S37" i="9" s="1"/>
  <c r="Q25" i="9"/>
  <c r="Q29" i="9"/>
  <c r="Q33" i="9"/>
  <c r="Q37" i="9"/>
  <c r="R24" i="9"/>
  <c r="R28" i="9"/>
  <c r="R32" i="9"/>
  <c r="R36" i="9"/>
  <c r="H26" i="9"/>
  <c r="Q26" i="9"/>
  <c r="Q30" i="9"/>
  <c r="Q34" i="9"/>
  <c r="Q38" i="9"/>
  <c r="S38" i="9" s="1"/>
  <c r="H23" i="9"/>
  <c r="I23" i="9"/>
  <c r="J26" i="9"/>
  <c r="L25" i="9"/>
  <c r="L29" i="9"/>
  <c r="O26" i="9"/>
  <c r="O30" i="9"/>
  <c r="P23" i="9"/>
  <c r="P27" i="9"/>
  <c r="P31" i="9"/>
  <c r="Q23" i="9"/>
  <c r="Q27" i="9"/>
  <c r="Q31" i="9"/>
  <c r="R26" i="9"/>
  <c r="R30" i="9"/>
  <c r="R34" i="9"/>
  <c r="C5" i="7"/>
  <c r="D5" i="7"/>
  <c r="G3" i="6"/>
  <c r="E18" i="6" l="1"/>
  <c r="E19" i="6"/>
  <c r="E11" i="6"/>
  <c r="E6" i="6"/>
  <c r="E5" i="6"/>
  <c r="F13" i="6" s="1"/>
  <c r="E16" i="6"/>
  <c r="E17" i="6"/>
  <c r="E15" i="6"/>
  <c r="E9" i="6"/>
  <c r="F15" i="6" s="1"/>
  <c r="E13" i="6"/>
  <c r="E14" i="6"/>
  <c r="E7" i="6"/>
  <c r="E12" i="6"/>
  <c r="F9" i="6"/>
  <c r="H9" i="6" s="1"/>
  <c r="F8" i="6"/>
  <c r="H8" i="6" s="1"/>
  <c r="E5" i="7"/>
  <c r="G6" i="7"/>
  <c r="D6" i="7" s="1"/>
  <c r="F5" i="6"/>
  <c r="F12" i="6"/>
  <c r="F4" i="6"/>
  <c r="F7" i="6"/>
  <c r="F6" i="6"/>
  <c r="F16" i="6"/>
  <c r="F18" i="6" l="1"/>
  <c r="H18" i="6" s="1"/>
  <c r="F11" i="6"/>
  <c r="F17" i="6"/>
  <c r="H17" i="6" s="1"/>
  <c r="F20" i="6"/>
  <c r="F10" i="6"/>
  <c r="H10" i="6" s="1"/>
  <c r="F14" i="6"/>
  <c r="H14" i="6" s="1"/>
  <c r="F19" i="6"/>
  <c r="G19" i="6" s="1"/>
  <c r="G9" i="6"/>
  <c r="G8" i="6"/>
  <c r="F6" i="7"/>
  <c r="C6" i="7"/>
  <c r="E6" i="7"/>
  <c r="H16" i="6"/>
  <c r="G16" i="6"/>
  <c r="H20" i="6"/>
  <c r="G20" i="6"/>
  <c r="G17" i="6"/>
  <c r="H7" i="6"/>
  <c r="G7" i="6"/>
  <c r="H12" i="6"/>
  <c r="G12" i="6"/>
  <c r="H11" i="6"/>
  <c r="G11" i="6"/>
  <c r="H15" i="6"/>
  <c r="G15" i="6"/>
  <c r="H19" i="6"/>
  <c r="H6" i="6"/>
  <c r="G6" i="6"/>
  <c r="G5" i="6"/>
  <c r="H5" i="6"/>
  <c r="H4" i="6"/>
  <c r="G4" i="6"/>
  <c r="G13" i="6"/>
  <c r="H13" i="6"/>
  <c r="G18" i="6" l="1"/>
  <c r="G14" i="6"/>
  <c r="G10" i="6"/>
  <c r="H7" i="7"/>
  <c r="F7" i="7" s="1"/>
  <c r="C7" i="7" l="1"/>
  <c r="G7" i="7"/>
  <c r="D7" i="7"/>
  <c r="E7" i="7"/>
  <c r="I8" i="7" l="1"/>
  <c r="C8" i="7" l="1"/>
  <c r="F8" i="7"/>
  <c r="H8" i="7"/>
  <c r="D8" i="7"/>
  <c r="E8" i="7"/>
  <c r="G8" i="7"/>
  <c r="J9" i="7" l="1"/>
  <c r="F9" i="7" s="1"/>
  <c r="E9" i="7" l="1"/>
  <c r="I9" i="7"/>
  <c r="C9" i="7"/>
  <c r="G9" i="7"/>
  <c r="D9" i="7"/>
  <c r="H9" i="7"/>
  <c r="K10" i="7" l="1"/>
  <c r="C10" i="7" l="1"/>
  <c r="E10" i="7"/>
  <c r="D10" i="7"/>
  <c r="G10" i="7"/>
  <c r="H10" i="7"/>
  <c r="F10" i="7"/>
  <c r="I10" i="7"/>
  <c r="J10" i="7"/>
  <c r="L11" i="7" l="1"/>
  <c r="C11" i="7" l="1"/>
  <c r="K11" i="7"/>
  <c r="E11" i="7"/>
  <c r="I11" i="7"/>
  <c r="J11" i="7"/>
  <c r="F11" i="7"/>
  <c r="G11" i="7"/>
  <c r="D11" i="7"/>
  <c r="H11" i="7"/>
  <c r="M12" i="7" l="1"/>
  <c r="C12" i="7" l="1"/>
  <c r="L12" i="7"/>
  <c r="H12" i="7"/>
  <c r="J12" i="7"/>
  <c r="K12" i="7"/>
  <c r="I12" i="7"/>
  <c r="F12" i="7"/>
  <c r="D12" i="7"/>
  <c r="G12" i="7"/>
  <c r="E12" i="7"/>
  <c r="N13" i="7" l="1"/>
  <c r="D13" i="7" s="1"/>
  <c r="J13" i="7" l="1"/>
  <c r="E13" i="7"/>
  <c r="L13" i="7"/>
  <c r="F13" i="7"/>
  <c r="I13" i="7"/>
  <c r="C13" i="7"/>
  <c r="M13" i="7"/>
  <c r="G13" i="7"/>
  <c r="H13" i="7"/>
  <c r="K13" i="7"/>
  <c r="O14" i="7" l="1"/>
  <c r="C14" i="7" s="1"/>
  <c r="F14" i="7" l="1"/>
  <c r="I14" i="7"/>
  <c r="K14" i="7"/>
  <c r="M14" i="7"/>
  <c r="J14" i="7"/>
  <c r="D14" i="7"/>
  <c r="G14" i="7"/>
  <c r="E14" i="7"/>
  <c r="H14" i="7"/>
  <c r="N14" i="7"/>
  <c r="L14" i="7"/>
  <c r="P15" i="7" l="1"/>
  <c r="C15" i="7" s="1"/>
  <c r="D15" i="7" l="1"/>
  <c r="L15" i="7"/>
  <c r="E15" i="7"/>
  <c r="Q16" i="7" s="1"/>
  <c r="J16" i="7" s="1"/>
  <c r="H15" i="7"/>
  <c r="I15" i="7"/>
  <c r="F15" i="7"/>
  <c r="N15" i="7"/>
  <c r="M15" i="7"/>
  <c r="G15" i="7"/>
  <c r="J15" i="7"/>
  <c r="O15" i="7"/>
  <c r="K15" i="7"/>
  <c r="I16" i="7" l="1"/>
  <c r="N16" i="7"/>
  <c r="G16" i="7"/>
  <c r="F16" i="7"/>
  <c r="K16" i="7"/>
  <c r="L16" i="7"/>
  <c r="E16" i="7"/>
  <c r="D16" i="7"/>
  <c r="R17" i="7" s="1"/>
  <c r="O16" i="7"/>
  <c r="M16" i="7"/>
  <c r="P16" i="7"/>
  <c r="C16" i="7"/>
  <c r="H16" i="7"/>
  <c r="C17" i="7" l="1"/>
  <c r="O17" i="7"/>
  <c r="L17" i="7"/>
  <c r="E17" i="7"/>
  <c r="D17" i="7"/>
  <c r="H17" i="7"/>
  <c r="K17" i="7"/>
  <c r="F17" i="7"/>
  <c r="M17" i="7"/>
  <c r="J17" i="7"/>
  <c r="N17" i="7"/>
  <c r="I17" i="7"/>
  <c r="P17" i="7"/>
  <c r="Q17" i="7"/>
  <c r="G17" i="7"/>
  <c r="S18" i="7" l="1"/>
  <c r="P18" i="7" s="1"/>
  <c r="F18" i="7" l="1"/>
  <c r="Q18" i="7"/>
  <c r="N18" i="7"/>
  <c r="G18" i="7"/>
  <c r="I18" i="7"/>
  <c r="C18" i="7"/>
  <c r="O18" i="7"/>
  <c r="L18" i="7"/>
  <c r="R18" i="7"/>
  <c r="D18" i="7"/>
  <c r="H18" i="7"/>
  <c r="K18" i="7"/>
  <c r="E18" i="7"/>
  <c r="M18" i="7"/>
  <c r="J18" i="7"/>
  <c r="T19" i="7" l="1"/>
  <c r="C19" i="7" l="1"/>
  <c r="F19" i="7"/>
  <c r="Q19" i="7"/>
  <c r="N19" i="7"/>
  <c r="P19" i="7"/>
  <c r="G19" i="7"/>
  <c r="I19" i="7"/>
  <c r="H19" i="7"/>
  <c r="E19" i="7"/>
  <c r="M19" i="7"/>
  <c r="R19" i="7"/>
  <c r="O19" i="7"/>
  <c r="S19" i="7"/>
  <c r="J19" i="7"/>
  <c r="K19" i="7"/>
  <c r="D19" i="7"/>
  <c r="L19" i="7"/>
</calcChain>
</file>

<file path=xl/sharedStrings.xml><?xml version="1.0" encoding="utf-8"?>
<sst xmlns="http://schemas.openxmlformats.org/spreadsheetml/2006/main" count="93" uniqueCount="64">
  <si>
    <t>DJI</t>
  </si>
  <si>
    <t xml:space="preserve">PERIOD </t>
  </si>
  <si>
    <t>ACF</t>
  </si>
  <si>
    <t>2SE</t>
  </si>
  <si>
    <t>-CI</t>
  </si>
  <si>
    <t>+CI</t>
  </si>
  <si>
    <t>Dev from mean</t>
  </si>
  <si>
    <t>Lag</t>
  </si>
  <si>
    <t>AC</t>
  </si>
  <si>
    <t>PAC</t>
  </si>
  <si>
    <t>k</t>
  </si>
  <si>
    <r>
      <t>r</t>
    </r>
    <r>
      <rPr>
        <vertAlign val="subscript"/>
        <sz val="11"/>
        <rFont val="Calibri"/>
        <family val="2"/>
        <scheme val="minor"/>
      </rPr>
      <t>k</t>
    </r>
  </si>
  <si>
    <r>
      <t>r</t>
    </r>
    <r>
      <rPr>
        <vertAlign val="subscript"/>
        <sz val="11"/>
        <rFont val="Calibri"/>
        <family val="2"/>
        <scheme val="minor"/>
      </rPr>
      <t>k,j</t>
    </r>
  </si>
  <si>
    <t>k,1</t>
  </si>
  <si>
    <t>k,2</t>
  </si>
  <si>
    <t>k,3</t>
  </si>
  <si>
    <t>k,4</t>
  </si>
  <si>
    <t>k,5</t>
  </si>
  <si>
    <t>k,6</t>
  </si>
  <si>
    <t>k,7</t>
  </si>
  <si>
    <t>k,8</t>
  </si>
  <si>
    <t>k,9</t>
  </si>
  <si>
    <t>k,10</t>
  </si>
  <si>
    <t>k,11</t>
  </si>
  <si>
    <t>k,12</t>
  </si>
  <si>
    <t>k,13</t>
  </si>
  <si>
    <t>k,14</t>
  </si>
  <si>
    <t>k,15</t>
  </si>
  <si>
    <t>k,16</t>
  </si>
  <si>
    <t>k,17</t>
  </si>
  <si>
    <t>=D3</t>
  </si>
  <si>
    <t>=E4</t>
  </si>
  <si>
    <t>=F5</t>
  </si>
  <si>
    <t>=G6</t>
  </si>
  <si>
    <t>=H7</t>
  </si>
  <si>
    <t>=B3</t>
  </si>
  <si>
    <t>=D3-(D3*E4)</t>
  </si>
  <si>
    <t>=D4-(E4*F5)</t>
  </si>
  <si>
    <t>=D5-(F5*G6)</t>
  </si>
  <si>
    <t>=D6-(G6*H7)</t>
  </si>
  <si>
    <t>=(B4-(D3*B3))/(1-(D3*C3))</t>
  </si>
  <si>
    <t>=E4-(D4*F5)</t>
  </si>
  <si>
    <t>=E5-(E5*G6)</t>
  </si>
  <si>
    <t>=E6-(F6*H7)</t>
  </si>
  <si>
    <t>=(B5-(D4*B4+E4*B3))/(1-(D4*B3+E4*B4))</t>
  </si>
  <si>
    <t>=F5-(D5*G6)</t>
  </si>
  <si>
    <t>=F6-(E6*H7)</t>
  </si>
  <si>
    <t>=(B6-(D5*B5+E5*B4+F5*B3))/(1-(D5*B3+E5*B4+F5*B5))</t>
  </si>
  <si>
    <t>=G6-(D6*H7)</t>
  </si>
  <si>
    <t>=(B7-(D6*B6+E6*B5+F6*B4+G6*B3))/(1-(D6*B3+E6*B4+F6*B5+G6*B6))</t>
  </si>
  <si>
    <t>j</t>
  </si>
  <si>
    <t>r(k,j)</t>
  </si>
  <si>
    <t>C+</t>
  </si>
  <si>
    <t>C-</t>
  </si>
  <si>
    <t>Autocovariances</t>
  </si>
  <si>
    <t>METHOD 1</t>
  </si>
  <si>
    <t>=INDEX(MMULT(MINVERSE($A$1:A1),$A$2:$A4),COUNT($A$2:$A4))</t>
  </si>
  <si>
    <t>=INDEX(MMULT(MINVERSE(OFFSET($A$1,0,0,S1,S1)),OFFSET($A$1,1,0,S1,1)),S1)</t>
  </si>
  <si>
    <t>=INDEX(MMULT(MINVERSE($A$1:B2),$A$2:$A3),COUNT($A$2:$A3))</t>
  </si>
  <si>
    <t>=INDEX(MMULT(MINVERSE(OFFSET($A$1,0,0,S2,S2)),OFFSET($A$1,1,0,S2,1)),S2)</t>
  </si>
  <si>
    <t>=INDEX(MMULT(MINVERSE($A$1:C3),$A$2:$A4),COUNT($A$2:$A4))</t>
  </si>
  <si>
    <t>=INDEX(MMULT(MINVERSE(OFFSET($A$1,0,0,S3,S3)),OFFSET($A$1,1,0,S3,1)),S3)</t>
  </si>
  <si>
    <t>=INDEX(MMULT(MINVERSE($A$1:Q17),$A$2:$A18),COUNT($A$2:$A18))</t>
  </si>
  <si>
    <t>=INDEX(MMULT(MINVERSE(OFFSET($A$1,0,0,S17,S17)),OFFSET($A$1,1,0,S17,1)),S17)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</si>
</sst>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"/>
    <numFmt numFmtId="166" formatCode="0.0"/>
  </numFmts>
  <fonts count="6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vertAlign val="subscript"/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/>
    <xf numFmtId="164" fontId="1" fillId="0" borderId="0" xfId="0" quotePrefix="1" applyNumberFormat="1" applyFont="1"/>
    <xf numFmtId="0" fontId="1" fillId="0" borderId="1" xfId="0" applyFont="1" applyBorder="1"/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165" fontId="1" fillId="0" borderId="0" xfId="0" quotePrefix="1" applyNumberFormat="1" applyFont="1" applyAlignment="1">
      <alignment horizontal="center"/>
    </xf>
    <xf numFmtId="0" fontId="3" fillId="0" borderId="2" xfId="0" quotePrefix="1" applyFont="1" applyBorder="1" applyAlignment="1">
      <alignment horizontal="center"/>
    </xf>
    <xf numFmtId="164" fontId="1" fillId="0" borderId="0" xfId="0" applyNumberFormat="1" applyFont="1"/>
    <xf numFmtId="164" fontId="1" fillId="0" borderId="0" xfId="0" quotePrefix="1" applyNumberFormat="1" applyFont="1" applyAlignment="1">
      <alignment horizontal="left"/>
    </xf>
    <xf numFmtId="0" fontId="4" fillId="0" borderId="0" xfId="0" applyFont="1"/>
    <xf numFmtId="0" fontId="3" fillId="0" borderId="2" xfId="0" applyFont="1" applyBorder="1"/>
    <xf numFmtId="2" fontId="1" fillId="0" borderId="0" xfId="0" applyNumberFormat="1" applyFont="1"/>
    <xf numFmtId="164" fontId="2" fillId="0" borderId="0" xfId="0" quotePrefix="1" applyNumberFormat="1" applyFont="1"/>
    <xf numFmtId="2" fontId="2" fillId="0" borderId="0" xfId="0" quotePrefix="1" applyNumberFormat="1" applyFont="1"/>
    <xf numFmtId="0" fontId="3" fillId="0" borderId="4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164" fontId="3" fillId="0" borderId="0" xfId="0" applyNumberFormat="1" applyFont="1"/>
    <xf numFmtId="0" fontId="1" fillId="0" borderId="0" xfId="0" applyFont="1" applyAlignment="1">
      <alignment horizontal="center"/>
    </xf>
    <xf numFmtId="164" fontId="3" fillId="0" borderId="0" xfId="0" quotePrefix="1" applyNumberFormat="1" applyFont="1" applyAlignment="1">
      <alignment horizontal="left"/>
    </xf>
    <xf numFmtId="164" fontId="1" fillId="0" borderId="0" xfId="0" applyNumberFormat="1" applyFont="1" applyAlignment="1">
      <alignment horizontal="left"/>
    </xf>
    <xf numFmtId="1" fontId="1" fillId="0" borderId="0" xfId="0" applyNumberFormat="1" applyFont="1"/>
    <xf numFmtId="0" fontId="0" fillId="2" borderId="0" xfId="0" applyFill="1"/>
    <xf numFmtId="0" fontId="0" fillId="3" borderId="0" xfId="0" applyFill="1"/>
    <xf numFmtId="164" fontId="2" fillId="4" borderId="0" xfId="0" quotePrefix="1" applyNumberFormat="1" applyFont="1" applyFill="1"/>
    <xf numFmtId="164" fontId="1" fillId="4" borderId="0" xfId="0" applyNumberFormat="1" applyFont="1" applyFill="1"/>
    <xf numFmtId="166" fontId="2" fillId="4" borderId="0" xfId="0" quotePrefix="1" applyNumberFormat="1" applyFont="1" applyFill="1"/>
    <xf numFmtId="0" fontId="3" fillId="0" borderId="0" xfId="0" applyFont="1"/>
    <xf numFmtId="166" fontId="1" fillId="0" borderId="0" xfId="0" applyNumberFormat="1" applyFont="1" applyAlignment="1">
      <alignment horizontal="center" vertical="center"/>
    </xf>
    <xf numFmtId="166" fontId="1" fillId="0" borderId="0" xfId="0" applyNumberFormat="1" applyFont="1"/>
    <xf numFmtId="1" fontId="2" fillId="5" borderId="0" xfId="0" quotePrefix="1" applyNumberFormat="1" applyFont="1" applyFill="1"/>
    <xf numFmtId="164" fontId="0" fillId="6" borderId="0" xfId="0" quotePrefix="1" applyNumberFormat="1" applyFill="1"/>
    <xf numFmtId="164" fontId="0" fillId="0" borderId="0" xfId="0" quotePrefix="1" applyNumberFormat="1"/>
    <xf numFmtId="0" fontId="0" fillId="0" borderId="0" xfId="0" quotePrefix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Autocorrelation function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'CH 7'!$E$2</c:f>
              <c:strCache>
                <c:ptCount val="1"/>
                <c:pt idx="0">
                  <c:v>ACF</c:v>
                </c:pt>
              </c:strCache>
            </c:strRef>
          </c:tx>
          <c:invertIfNegative val="0"/>
          <c:val>
            <c:numRef>
              <c:f>'CH 7'!$E$3:$E$20</c:f>
              <c:numCache>
                <c:formatCode>0.0000</c:formatCode>
                <c:ptCount val="18"/>
                <c:pt idx="0">
                  <c:v>0.79951353865553687</c:v>
                </c:pt>
                <c:pt idx="1">
                  <c:v>0.66312343055454082</c:v>
                </c:pt>
                <c:pt idx="2">
                  <c:v>0.5752315428541146</c:v>
                </c:pt>
                <c:pt idx="3">
                  <c:v>0.51140449468306171</c:v>
                </c:pt>
                <c:pt idx="4">
                  <c:v>0.38759342278600395</c:v>
                </c:pt>
                <c:pt idx="5">
                  <c:v>0.27594411306127714</c:v>
                </c:pt>
                <c:pt idx="6">
                  <c:v>0.1183545795886555</c:v>
                </c:pt>
                <c:pt idx="7">
                  <c:v>4.0437442743786751E-2</c:v>
                </c:pt>
                <c:pt idx="8">
                  <c:v>-3.6732632460134571E-2</c:v>
                </c:pt>
                <c:pt idx="9">
                  <c:v>-6.9522057909413626E-2</c:v>
                </c:pt>
                <c:pt idx="10">
                  <c:v>-0.1153833106116415</c:v>
                </c:pt>
                <c:pt idx="11">
                  <c:v>-0.10519355667985421</c:v>
                </c:pt>
                <c:pt idx="12">
                  <c:v>-0.10457712465719679</c:v>
                </c:pt>
                <c:pt idx="13">
                  <c:v>-8.8786812311816565E-2</c:v>
                </c:pt>
                <c:pt idx="14">
                  <c:v>-6.490654912333399E-2</c:v>
                </c:pt>
                <c:pt idx="15">
                  <c:v>-1.4809394757308681E-2</c:v>
                </c:pt>
                <c:pt idx="16">
                  <c:v>-8.2940540218428057E-3</c:v>
                </c:pt>
                <c:pt idx="17">
                  <c:v>3.2809293837118357E-2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6B-426B-8555-763187B453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5193600"/>
        <c:axId val="193683456"/>
      </c:barChart>
      <c:catAx>
        <c:axId val="165193600"/>
        <c:scaling>
          <c:orientation val="minMax"/>
        </c:scaling>
        <c:delete val="0"/>
        <c:axPos val="b"/>
        <c:majorTickMark val="out"/>
        <c:minorTickMark val="none"/>
        <c:tickLblPos val="nextTo"/>
        <c:crossAx val="193683456"/>
        <c:crosses val="autoZero"/>
        <c:auto val="1"/>
        <c:lblAlgn val="ctr"/>
        <c:lblOffset val="100"/>
        <c:noMultiLvlLbl val="0"/>
      </c:catAx>
      <c:valAx>
        <c:axId val="193683456"/>
        <c:scaling>
          <c:orientation val="minMax"/>
          <c:max val="1"/>
          <c:min val="-1"/>
        </c:scaling>
        <c:delete val="0"/>
        <c:axPos val="l"/>
        <c:majorGridlines/>
        <c:numFmt formatCode="0.0000" sourceLinked="1"/>
        <c:majorTickMark val="out"/>
        <c:minorTickMark val="none"/>
        <c:tickLblPos val="nextTo"/>
        <c:crossAx val="1651936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333" l="0.70000000000000062" r="0.70000000000000062" t="0.75000000000000333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Autocorrelation</a:t>
            </a:r>
            <a:r>
              <a:rPr lang="en-US" sz="1400" baseline="0"/>
              <a:t> function</a:t>
            </a:r>
            <a:endParaRPr lang="en-US" sz="1400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'CH 7'!$E$2</c:f>
              <c:strCache>
                <c:ptCount val="1"/>
                <c:pt idx="0">
                  <c:v>ACF</c:v>
                </c:pt>
              </c:strCache>
            </c:strRef>
          </c:tx>
          <c:invertIfNegative val="0"/>
          <c:val>
            <c:numRef>
              <c:f>'CH 7'!$E$3:$E$20</c:f>
              <c:numCache>
                <c:formatCode>0.0000</c:formatCode>
                <c:ptCount val="18"/>
                <c:pt idx="0">
                  <c:v>0.79951353865553687</c:v>
                </c:pt>
                <c:pt idx="1">
                  <c:v>0.66312343055454082</c:v>
                </c:pt>
                <c:pt idx="2">
                  <c:v>0.5752315428541146</c:v>
                </c:pt>
                <c:pt idx="3">
                  <c:v>0.51140449468306171</c:v>
                </c:pt>
                <c:pt idx="4">
                  <c:v>0.38759342278600395</c:v>
                </c:pt>
                <c:pt idx="5">
                  <c:v>0.27594411306127714</c:v>
                </c:pt>
                <c:pt idx="6">
                  <c:v>0.1183545795886555</c:v>
                </c:pt>
                <c:pt idx="7">
                  <c:v>4.0437442743786751E-2</c:v>
                </c:pt>
                <c:pt idx="8">
                  <c:v>-3.6732632460134571E-2</c:v>
                </c:pt>
                <c:pt idx="9">
                  <c:v>-6.9522057909413626E-2</c:v>
                </c:pt>
                <c:pt idx="10">
                  <c:v>-0.1153833106116415</c:v>
                </c:pt>
                <c:pt idx="11">
                  <c:v>-0.10519355667985421</c:v>
                </c:pt>
                <c:pt idx="12">
                  <c:v>-0.10457712465719679</c:v>
                </c:pt>
                <c:pt idx="13">
                  <c:v>-8.8786812311816565E-2</c:v>
                </c:pt>
                <c:pt idx="14">
                  <c:v>-6.490654912333399E-2</c:v>
                </c:pt>
                <c:pt idx="15">
                  <c:v>-1.4809394757308681E-2</c:v>
                </c:pt>
                <c:pt idx="16">
                  <c:v>-8.2940540218428057E-3</c:v>
                </c:pt>
                <c:pt idx="17">
                  <c:v>3.2809293837118357E-2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7F-42AB-B361-09105BA4D3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230848"/>
        <c:axId val="39236736"/>
      </c:barChart>
      <c:lineChart>
        <c:grouping val="standard"/>
        <c:varyColors val="0"/>
        <c:ser>
          <c:idx val="1"/>
          <c:order val="1"/>
          <c:tx>
            <c:strRef>
              <c:f>'CH 7'!$H$2</c:f>
              <c:strCache>
                <c:ptCount val="1"/>
                <c:pt idx="0">
                  <c:v>+CI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'CH 7'!$H$3:$H$20</c:f>
              <c:numCache>
                <c:formatCode>0.000</c:formatCode>
                <c:ptCount val="18"/>
                <c:pt idx="0">
                  <c:v>0.1414213562373095</c:v>
                </c:pt>
                <c:pt idx="1">
                  <c:v>0.21346867671801395</c:v>
                </c:pt>
                <c:pt idx="2">
                  <c:v>0.25131291909839587</c:v>
                </c:pt>
                <c:pt idx="3">
                  <c:v>0.27639434947467695</c:v>
                </c:pt>
                <c:pt idx="4">
                  <c:v>0.29471209460897829</c:v>
                </c:pt>
                <c:pt idx="5">
                  <c:v>0.30473655042395253</c:v>
                </c:pt>
                <c:pt idx="6">
                  <c:v>0.30969367333805381</c:v>
                </c:pt>
                <c:pt idx="7">
                  <c:v>0.310596979325301</c:v>
                </c:pt>
                <c:pt idx="8">
                  <c:v>0.31070225463782486</c:v>
                </c:pt>
                <c:pt idx="9">
                  <c:v>0.31078909647625319</c:v>
                </c:pt>
                <c:pt idx="10">
                  <c:v>0.31109997613301771</c:v>
                </c:pt>
                <c:pt idx="11">
                  <c:v>0.31195468819152611</c:v>
                </c:pt>
                <c:pt idx="12">
                  <c:v>0.31266332509482242</c:v>
                </c:pt>
                <c:pt idx="13">
                  <c:v>0.31336210661056846</c:v>
                </c:pt>
                <c:pt idx="14">
                  <c:v>0.31386483361637224</c:v>
                </c:pt>
                <c:pt idx="15">
                  <c:v>0.3141331695090428</c:v>
                </c:pt>
                <c:pt idx="16">
                  <c:v>0.31414713258713689</c:v>
                </c:pt>
                <c:pt idx="17">
                  <c:v>0.31415151211796644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67F-42AB-B361-09105BA4D382}"/>
            </c:ext>
          </c:extLst>
        </c:ser>
        <c:ser>
          <c:idx val="2"/>
          <c:order val="2"/>
          <c:tx>
            <c:strRef>
              <c:f>'CH 7'!$G$2</c:f>
              <c:strCache>
                <c:ptCount val="1"/>
                <c:pt idx="0">
                  <c:v>-CI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'CH 7'!$G$3:$G$20</c:f>
              <c:numCache>
                <c:formatCode>0.000</c:formatCode>
                <c:ptCount val="18"/>
                <c:pt idx="0">
                  <c:v>-0.1414213562373095</c:v>
                </c:pt>
                <c:pt idx="1">
                  <c:v>-0.21346867671801395</c:v>
                </c:pt>
                <c:pt idx="2">
                  <c:v>-0.25131291909839587</c:v>
                </c:pt>
                <c:pt idx="3">
                  <c:v>-0.27639434947467695</c:v>
                </c:pt>
                <c:pt idx="4">
                  <c:v>-0.29471209460897829</c:v>
                </c:pt>
                <c:pt idx="5">
                  <c:v>-0.30473655042395253</c:v>
                </c:pt>
                <c:pt idx="6">
                  <c:v>-0.30969367333805381</c:v>
                </c:pt>
                <c:pt idx="7">
                  <c:v>-0.310596979325301</c:v>
                </c:pt>
                <c:pt idx="8">
                  <c:v>-0.31070225463782486</c:v>
                </c:pt>
                <c:pt idx="9">
                  <c:v>-0.31078909647625319</c:v>
                </c:pt>
                <c:pt idx="10">
                  <c:v>-0.31109997613301771</c:v>
                </c:pt>
                <c:pt idx="11">
                  <c:v>-0.31195468819152611</c:v>
                </c:pt>
                <c:pt idx="12">
                  <c:v>-0.31266332509482242</c:v>
                </c:pt>
                <c:pt idx="13">
                  <c:v>-0.31336210661056846</c:v>
                </c:pt>
                <c:pt idx="14">
                  <c:v>-0.31386483361637224</c:v>
                </c:pt>
                <c:pt idx="15">
                  <c:v>-0.3141331695090428</c:v>
                </c:pt>
                <c:pt idx="16">
                  <c:v>-0.31414713258713689</c:v>
                </c:pt>
                <c:pt idx="17">
                  <c:v>-0.31415151211796644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67F-42AB-B361-09105BA4D3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230848"/>
        <c:axId val="39236736"/>
      </c:lineChart>
      <c:catAx>
        <c:axId val="39230848"/>
        <c:scaling>
          <c:orientation val="minMax"/>
        </c:scaling>
        <c:delete val="0"/>
        <c:axPos val="b"/>
        <c:majorTickMark val="out"/>
        <c:minorTickMark val="none"/>
        <c:tickLblPos val="nextTo"/>
        <c:crossAx val="39236736"/>
        <c:crosses val="autoZero"/>
        <c:auto val="1"/>
        <c:lblAlgn val="ctr"/>
        <c:lblOffset val="100"/>
        <c:noMultiLvlLbl val="0"/>
      </c:catAx>
      <c:valAx>
        <c:axId val="39236736"/>
        <c:scaling>
          <c:orientation val="minMax"/>
          <c:max val="1"/>
          <c:min val="-1"/>
        </c:scaling>
        <c:delete val="0"/>
        <c:axPos val="l"/>
        <c:majorGridlines/>
        <c:numFmt formatCode="0.0000" sourceLinked="1"/>
        <c:majorTickMark val="out"/>
        <c:minorTickMark val="none"/>
        <c:tickLblPos val="nextTo"/>
        <c:crossAx val="3923084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Partial autocorrelations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'CH 8'!$C$2</c:f>
              <c:strCache>
                <c:ptCount val="1"/>
                <c:pt idx="0">
                  <c:v>rk,j</c:v>
                </c:pt>
              </c:strCache>
            </c:strRef>
          </c:tx>
          <c:invertIfNegative val="0"/>
          <c:val>
            <c:numRef>
              <c:f>'CH 8'!$C$3:$C$19</c:f>
              <c:numCache>
                <c:formatCode>0.000</c:formatCode>
                <c:ptCount val="17"/>
                <c:pt idx="0">
                  <c:v>0.79951353865553687</c:v>
                </c:pt>
                <c:pt idx="1">
                  <c:v>6.6249952425705805E-2</c:v>
                </c:pt>
                <c:pt idx="2">
                  <c:v>7.5757797745263505E-2</c:v>
                </c:pt>
                <c:pt idx="3">
                  <c:v>5.0002721570574081E-2</c:v>
                </c:pt>
                <c:pt idx="4">
                  <c:v>-0.17014829910611845</c:v>
                </c:pt>
                <c:pt idx="5">
                  <c:v>-7.1930696197718344E-2</c:v>
                </c:pt>
                <c:pt idx="6">
                  <c:v>-0.24451177347939856</c:v>
                </c:pt>
                <c:pt idx="7">
                  <c:v>4.21409294200654E-2</c:v>
                </c:pt>
                <c:pt idx="8">
                  <c:v>-4.8612576452325543E-2</c:v>
                </c:pt>
                <c:pt idx="9">
                  <c:v>8.5303961629293532E-2</c:v>
                </c:pt>
                <c:pt idx="10">
                  <c:v>1.1598719224911968E-2</c:v>
                </c:pt>
                <c:pt idx="11">
                  <c:v>0.10536419860279678</c:v>
                </c:pt>
                <c:pt idx="12">
                  <c:v>1.5824272810804271E-2</c:v>
                </c:pt>
                <c:pt idx="13">
                  <c:v>-2.609433806952953E-2</c:v>
                </c:pt>
                <c:pt idx="14">
                  <c:v>3.4894080002516946E-2</c:v>
                </c:pt>
                <c:pt idx="15">
                  <c:v>1.2924172884969849E-2</c:v>
                </c:pt>
                <c:pt idx="16">
                  <c:v>-6.0524722607728523E-2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78-4D15-AD6A-5959BAAE55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246080"/>
        <c:axId val="39321600"/>
      </c:barChart>
      <c:catAx>
        <c:axId val="39246080"/>
        <c:scaling>
          <c:orientation val="minMax"/>
        </c:scaling>
        <c:delete val="0"/>
        <c:axPos val="b"/>
        <c:majorTickMark val="out"/>
        <c:minorTickMark val="none"/>
        <c:tickLblPos val="nextTo"/>
        <c:crossAx val="39321600"/>
        <c:crosses val="autoZero"/>
        <c:auto val="1"/>
        <c:lblAlgn val="ctr"/>
        <c:lblOffset val="100"/>
        <c:noMultiLvlLbl val="0"/>
      </c:catAx>
      <c:valAx>
        <c:axId val="39321600"/>
        <c:scaling>
          <c:orientation val="minMax"/>
          <c:min val="-1"/>
        </c:scaling>
        <c:delete val="0"/>
        <c:axPos val="l"/>
        <c:numFmt formatCode="0.000" sourceLinked="1"/>
        <c:majorTickMark val="out"/>
        <c:minorTickMark val="none"/>
        <c:tickLblPos val="nextTo"/>
        <c:crossAx val="392460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Partial autocorrelations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'CH 9,10'!$S$22</c:f>
              <c:strCache>
                <c:ptCount val="1"/>
                <c:pt idx="0">
                  <c:v>r(k,j)</c:v>
                </c:pt>
              </c:strCache>
            </c:strRef>
          </c:tx>
          <c:invertIfNegative val="0"/>
          <c:val>
            <c:numRef>
              <c:f>'CH 9,10'!$S$23:$S$39</c:f>
              <c:numCache>
                <c:formatCode>0.000</c:formatCode>
                <c:ptCount val="17"/>
                <c:pt idx="0">
                  <c:v>0.79951353865553687</c:v>
                </c:pt>
                <c:pt idx="1">
                  <c:v>6.624995242570586E-2</c:v>
                </c:pt>
                <c:pt idx="2">
                  <c:v>7.57577977452637E-2</c:v>
                </c:pt>
                <c:pt idx="3">
                  <c:v>5.000272157057406E-2</c:v>
                </c:pt>
                <c:pt idx="4">
                  <c:v>-0.17014829910611828</c:v>
                </c:pt>
                <c:pt idx="5">
                  <c:v>-7.1930696197718413E-2</c:v>
                </c:pt>
                <c:pt idx="6">
                  <c:v>-0.24451177347939829</c:v>
                </c:pt>
                <c:pt idx="7">
                  <c:v>4.2140929420065198E-2</c:v>
                </c:pt>
                <c:pt idx="8">
                  <c:v>-4.8612576452325418E-2</c:v>
                </c:pt>
                <c:pt idx="9">
                  <c:v>8.5303961629293684E-2</c:v>
                </c:pt>
                <c:pt idx="10">
                  <c:v>1.1598719224911846E-2</c:v>
                </c:pt>
                <c:pt idx="11">
                  <c:v>0.10536419860279655</c:v>
                </c:pt>
                <c:pt idx="12">
                  <c:v>1.5824272810804174E-2</c:v>
                </c:pt>
                <c:pt idx="13">
                  <c:v>-2.6094338069529432E-2</c:v>
                </c:pt>
                <c:pt idx="14">
                  <c:v>3.4894080002516703E-2</c:v>
                </c:pt>
                <c:pt idx="15">
                  <c:v>1.2924172884969991E-2</c:v>
                </c:pt>
                <c:pt idx="16">
                  <c:v>-6.2704266034744868E-2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55-4435-A8EB-38FF5B7C68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536512"/>
        <c:axId val="39538048"/>
      </c:barChart>
      <c:lineChart>
        <c:grouping val="standard"/>
        <c:varyColors val="0"/>
        <c:ser>
          <c:idx val="2"/>
          <c:order val="1"/>
          <c:tx>
            <c:strRef>
              <c:f>'CH 9,10'!$U$22</c:f>
              <c:strCache>
                <c:ptCount val="1"/>
                <c:pt idx="0">
                  <c:v>C-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'CH 9,10'!$U$23:$U$39</c:f>
              <c:numCache>
                <c:formatCode>0.000</c:formatCode>
                <c:ptCount val="17"/>
                <c:pt idx="0">
                  <c:v>-0.27718585822512659</c:v>
                </c:pt>
                <c:pt idx="1">
                  <c:v>-0.27718585822512659</c:v>
                </c:pt>
                <c:pt idx="2">
                  <c:v>-0.27718585822512659</c:v>
                </c:pt>
                <c:pt idx="3">
                  <c:v>-0.27718585822512659</c:v>
                </c:pt>
                <c:pt idx="4">
                  <c:v>-0.27718585822512659</c:v>
                </c:pt>
                <c:pt idx="5">
                  <c:v>-0.27718585822512659</c:v>
                </c:pt>
                <c:pt idx="6">
                  <c:v>-0.27718585822512659</c:v>
                </c:pt>
                <c:pt idx="7">
                  <c:v>-0.27718585822512659</c:v>
                </c:pt>
                <c:pt idx="8">
                  <c:v>-0.27718585822512659</c:v>
                </c:pt>
                <c:pt idx="9">
                  <c:v>-0.27718585822512659</c:v>
                </c:pt>
                <c:pt idx="10">
                  <c:v>-0.27718585822512659</c:v>
                </c:pt>
                <c:pt idx="11">
                  <c:v>-0.27718585822512659</c:v>
                </c:pt>
                <c:pt idx="12">
                  <c:v>-0.27718585822512659</c:v>
                </c:pt>
                <c:pt idx="13">
                  <c:v>-0.27718585822512659</c:v>
                </c:pt>
                <c:pt idx="14">
                  <c:v>-0.27718585822512659</c:v>
                </c:pt>
                <c:pt idx="15">
                  <c:v>-0.27718585822512659</c:v>
                </c:pt>
                <c:pt idx="16">
                  <c:v>-0.27718585822512659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255-4435-A8EB-38FF5B7C6885}"/>
            </c:ext>
          </c:extLst>
        </c:ser>
        <c:ser>
          <c:idx val="1"/>
          <c:order val="2"/>
          <c:tx>
            <c:strRef>
              <c:f>'CH 9,10'!$T$22</c:f>
              <c:strCache>
                <c:ptCount val="1"/>
                <c:pt idx="0">
                  <c:v>C+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'CH 9,10'!$T$23:$T$39</c:f>
              <c:numCache>
                <c:formatCode>0.000</c:formatCode>
                <c:ptCount val="17"/>
                <c:pt idx="0">
                  <c:v>0.27718585822512659</c:v>
                </c:pt>
                <c:pt idx="1">
                  <c:v>0.27718585822512659</c:v>
                </c:pt>
                <c:pt idx="2">
                  <c:v>0.27718585822512659</c:v>
                </c:pt>
                <c:pt idx="3">
                  <c:v>0.27718585822512659</c:v>
                </c:pt>
                <c:pt idx="4">
                  <c:v>0.27718585822512659</c:v>
                </c:pt>
                <c:pt idx="5">
                  <c:v>0.27718585822512659</c:v>
                </c:pt>
                <c:pt idx="6">
                  <c:v>0.27718585822512659</c:v>
                </c:pt>
                <c:pt idx="7">
                  <c:v>0.27718585822512659</c:v>
                </c:pt>
                <c:pt idx="8">
                  <c:v>0.27718585822512659</c:v>
                </c:pt>
                <c:pt idx="9">
                  <c:v>0.27718585822512659</c:v>
                </c:pt>
                <c:pt idx="10">
                  <c:v>0.27718585822512659</c:v>
                </c:pt>
                <c:pt idx="11">
                  <c:v>0.27718585822512659</c:v>
                </c:pt>
                <c:pt idx="12">
                  <c:v>0.27718585822512659</c:v>
                </c:pt>
                <c:pt idx="13">
                  <c:v>0.27718585822512659</c:v>
                </c:pt>
                <c:pt idx="14">
                  <c:v>0.27718585822512659</c:v>
                </c:pt>
                <c:pt idx="15">
                  <c:v>0.27718585822512659</c:v>
                </c:pt>
                <c:pt idx="16">
                  <c:v>0.27718585822512659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255-4435-A8EB-38FF5B7C68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536512"/>
        <c:axId val="39538048"/>
      </c:lineChart>
      <c:catAx>
        <c:axId val="39536512"/>
        <c:scaling>
          <c:orientation val="minMax"/>
        </c:scaling>
        <c:delete val="0"/>
        <c:axPos val="b"/>
        <c:majorTickMark val="out"/>
        <c:minorTickMark val="none"/>
        <c:tickLblPos val="nextTo"/>
        <c:crossAx val="39538048"/>
        <c:crosses val="autoZero"/>
        <c:auto val="1"/>
        <c:lblAlgn val="ctr"/>
        <c:lblOffset val="100"/>
        <c:noMultiLvlLbl val="0"/>
      </c:catAx>
      <c:valAx>
        <c:axId val="39538048"/>
        <c:scaling>
          <c:orientation val="minMax"/>
          <c:max val="1"/>
          <c:min val="-1"/>
        </c:scaling>
        <c:delete val="0"/>
        <c:axPos val="l"/>
        <c:majorGridlines/>
        <c:numFmt formatCode="0.000" sourceLinked="1"/>
        <c:majorTickMark val="out"/>
        <c:minorTickMark val="none"/>
        <c:tickLblPos val="nextTo"/>
        <c:crossAx val="3953651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'CH 9,10'!$S$22</c:f>
              <c:strCache>
                <c:ptCount val="1"/>
                <c:pt idx="0">
                  <c:v>r(k,j)</c:v>
                </c:pt>
              </c:strCache>
            </c:strRef>
          </c:tx>
          <c:invertIfNegative val="0"/>
          <c:val>
            <c:numRef>
              <c:f>'CH 9,10'!$S$23:$S$39</c:f>
              <c:numCache>
                <c:formatCode>0.000</c:formatCode>
                <c:ptCount val="17"/>
                <c:pt idx="0">
                  <c:v>0.79951353865553687</c:v>
                </c:pt>
                <c:pt idx="1">
                  <c:v>6.624995242570586E-2</c:v>
                </c:pt>
                <c:pt idx="2">
                  <c:v>7.57577977452637E-2</c:v>
                </c:pt>
                <c:pt idx="3">
                  <c:v>5.000272157057406E-2</c:v>
                </c:pt>
                <c:pt idx="4">
                  <c:v>-0.17014829910611828</c:v>
                </c:pt>
                <c:pt idx="5">
                  <c:v>-7.1930696197718413E-2</c:v>
                </c:pt>
                <c:pt idx="6">
                  <c:v>-0.24451177347939829</c:v>
                </c:pt>
                <c:pt idx="7">
                  <c:v>4.2140929420065198E-2</c:v>
                </c:pt>
                <c:pt idx="8">
                  <c:v>-4.8612576452325418E-2</c:v>
                </c:pt>
                <c:pt idx="9">
                  <c:v>8.5303961629293684E-2</c:v>
                </c:pt>
                <c:pt idx="10">
                  <c:v>1.1598719224911846E-2</c:v>
                </c:pt>
                <c:pt idx="11">
                  <c:v>0.10536419860279655</c:v>
                </c:pt>
                <c:pt idx="12">
                  <c:v>1.5824272810804174E-2</c:v>
                </c:pt>
                <c:pt idx="13">
                  <c:v>-2.6094338069529432E-2</c:v>
                </c:pt>
                <c:pt idx="14">
                  <c:v>3.4894080002516703E-2</c:v>
                </c:pt>
                <c:pt idx="15">
                  <c:v>1.2924172884969991E-2</c:v>
                </c:pt>
                <c:pt idx="16">
                  <c:v>-6.2704266034744868E-2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4B-462D-9E0A-81FFC860E0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550336"/>
        <c:axId val="39552128"/>
      </c:barChart>
      <c:catAx>
        <c:axId val="39550336"/>
        <c:scaling>
          <c:orientation val="minMax"/>
        </c:scaling>
        <c:delete val="0"/>
        <c:axPos val="b"/>
        <c:majorTickMark val="out"/>
        <c:minorTickMark val="none"/>
        <c:tickLblPos val="nextTo"/>
        <c:crossAx val="39552128"/>
        <c:crosses val="autoZero"/>
        <c:auto val="1"/>
        <c:lblAlgn val="ctr"/>
        <c:lblOffset val="100"/>
        <c:noMultiLvlLbl val="0"/>
      </c:catAx>
      <c:valAx>
        <c:axId val="39552128"/>
        <c:scaling>
          <c:orientation val="minMax"/>
          <c:max val="1"/>
          <c:min val="-1"/>
        </c:scaling>
        <c:delete val="0"/>
        <c:axPos val="l"/>
        <c:majorGridlines/>
        <c:numFmt formatCode="0.000" sourceLinked="1"/>
        <c:majorTickMark val="out"/>
        <c:minorTickMark val="none"/>
        <c:tickLblPos val="nextTo"/>
        <c:crossAx val="395503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278" l="0.70000000000000062" r="0.70000000000000062" t="0.750000000000002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20</xdr:row>
      <xdr:rowOff>0</xdr:rowOff>
    </xdr:from>
    <xdr:to>
      <xdr:col>15</xdr:col>
      <xdr:colOff>66842</xdr:colOff>
      <xdr:row>34</xdr:row>
      <xdr:rowOff>173790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3</xdr:row>
      <xdr:rowOff>0</xdr:rowOff>
    </xdr:from>
    <xdr:to>
      <xdr:col>15</xdr:col>
      <xdr:colOff>66842</xdr:colOff>
      <xdr:row>17</xdr:row>
      <xdr:rowOff>173790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15875</xdr:colOff>
      <xdr:row>20</xdr:row>
      <xdr:rowOff>0</xdr:rowOff>
    </xdr:from>
    <xdr:to>
      <xdr:col>9</xdr:col>
      <xdr:colOff>365125</xdr:colOff>
      <xdr:row>37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0</xdr:colOff>
      <xdr:row>0</xdr:row>
      <xdr:rowOff>0</xdr:rowOff>
    </xdr:from>
    <xdr:to>
      <xdr:col>29</xdr:col>
      <xdr:colOff>408368</xdr:colOff>
      <xdr:row>17</xdr:row>
      <xdr:rowOff>56345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408368</xdr:colOff>
      <xdr:row>19</xdr:row>
      <xdr:rowOff>2684</xdr:rowOff>
    </xdr:from>
    <xdr:to>
      <xdr:col>30</xdr:col>
      <xdr:colOff>147571</xdr:colOff>
      <xdr:row>33</xdr:row>
      <xdr:rowOff>110007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53"/>
  <sheetViews>
    <sheetView workbookViewId="0"/>
  </sheetViews>
  <sheetFormatPr defaultRowHeight="15" x14ac:dyDescent="0.25"/>
  <cols>
    <col min="1" max="1" width="7.42578125" customWidth="1"/>
    <col min="3" max="4" width="14.42578125" customWidth="1"/>
  </cols>
  <sheetData>
    <row r="1" spans="1:8" ht="15.75" x14ac:dyDescent="0.25">
      <c r="A1" s="10" t="s">
        <v>55</v>
      </c>
      <c r="B1" s="1"/>
      <c r="C1" s="1"/>
      <c r="D1" s="32" t="s">
        <v>54</v>
      </c>
      <c r="E1" s="1"/>
      <c r="F1" s="1"/>
      <c r="G1" s="1"/>
      <c r="H1" s="1"/>
    </row>
    <row r="2" spans="1:8" x14ac:dyDescent="0.25">
      <c r="A2" s="5" t="s">
        <v>1</v>
      </c>
      <c r="B2" s="5" t="s">
        <v>0</v>
      </c>
      <c r="C2" s="11" t="s">
        <v>6</v>
      </c>
      <c r="D2" s="34">
        <f>DEVSQ(C3:C52)</f>
        <v>3387748.9261459261</v>
      </c>
      <c r="E2" s="4" t="s">
        <v>2</v>
      </c>
      <c r="F2" s="4" t="s">
        <v>3</v>
      </c>
      <c r="G2" s="7" t="s">
        <v>4</v>
      </c>
      <c r="H2" s="7" t="s">
        <v>5</v>
      </c>
    </row>
    <row r="3" spans="1:8" x14ac:dyDescent="0.25">
      <c r="A3" s="1">
        <v>1</v>
      </c>
      <c r="B3">
        <v>17409.720702999999</v>
      </c>
      <c r="C3" s="12">
        <f>B3-(AVERAGE($B$3:$B$52))</f>
        <v>-974.73675790000925</v>
      </c>
      <c r="D3" s="33">
        <f>SUMPRODUCT($C$3:INDEX($C$3:$C$52,ROWS(C4:$C$52)),C4:$C$52)</f>
        <v>2708551.1320194243</v>
      </c>
      <c r="E3" s="6">
        <f>D3/$D$2</f>
        <v>0.79951353865553687</v>
      </c>
      <c r="F3" s="8">
        <f>1/SQRT(COUNT($C$3:$C$52))</f>
        <v>0.1414213562373095</v>
      </c>
      <c r="G3" s="8">
        <f>-F3</f>
        <v>-0.1414213562373095</v>
      </c>
      <c r="H3" s="8">
        <f>F3</f>
        <v>0.1414213562373095</v>
      </c>
    </row>
    <row r="4" spans="1:8" x14ac:dyDescent="0.25">
      <c r="A4" s="1">
        <v>2</v>
      </c>
      <c r="B4">
        <v>17694.679688</v>
      </c>
      <c r="C4" s="12">
        <f t="shared" ref="C4:C52" si="0">B4-(AVERAGE($B$3:$B$52))</f>
        <v>-689.77777290000813</v>
      </c>
      <c r="D4" s="33">
        <f>SUMPRODUCT($C$3:INDEX($C$3:$C$52,ROWS(C5:$C$52)),C5:$C$52)</f>
        <v>2246495.6897633481</v>
      </c>
      <c r="E4" s="6">
        <f t="shared" ref="E4:E20" si="1">D4/$D$2</f>
        <v>0.66312343055454082</v>
      </c>
      <c r="F4" s="8">
        <f>SQRT((1/COUNT($C$3:$C$52))*(1+2*SUMSQ($E$3)))</f>
        <v>0.21346867671801395</v>
      </c>
      <c r="G4" s="8">
        <f t="shared" ref="G4:G20" si="2">-F4</f>
        <v>-0.21346867671801395</v>
      </c>
      <c r="H4" s="8">
        <f t="shared" ref="H4:H20" si="3">F4</f>
        <v>0.21346867671801395</v>
      </c>
    </row>
    <row r="5" spans="1:8" x14ac:dyDescent="0.25">
      <c r="A5" s="1">
        <v>3</v>
      </c>
      <c r="B5">
        <v>17929.990234000001</v>
      </c>
      <c r="C5" s="12">
        <f t="shared" si="0"/>
        <v>-454.46722690000752</v>
      </c>
      <c r="D5" s="33">
        <f>SUMPRODUCT($C$3:INDEX($C$3:$C$52,ROWS(C6:$C$52)),C6:$C$52)</f>
        <v>1948740.0415892911</v>
      </c>
      <c r="E5" s="6">
        <f t="shared" si="1"/>
        <v>0.5752315428541146</v>
      </c>
      <c r="F5" s="8">
        <f>SQRT((1/COUNT($C$3:$C$52))*(1+2*SUMSQ($E$3:E4)))</f>
        <v>0.25131291909839587</v>
      </c>
      <c r="G5" s="8">
        <f t="shared" si="2"/>
        <v>-0.25131291909839587</v>
      </c>
      <c r="H5" s="8">
        <f t="shared" si="3"/>
        <v>0.25131291909839587</v>
      </c>
    </row>
    <row r="6" spans="1:8" x14ac:dyDescent="0.25">
      <c r="A6" s="1">
        <v>4</v>
      </c>
      <c r="B6">
        <v>17949.369140999999</v>
      </c>
      <c r="C6" s="12">
        <f t="shared" si="0"/>
        <v>-435.08831990000908</v>
      </c>
      <c r="D6" s="33">
        <f>SUMPRODUCT($C$3:INDEX($C$3:$C$52,ROWS(C7:$C$52)),C7:$C$52)</f>
        <v>1732510.0276887424</v>
      </c>
      <c r="E6" s="6">
        <f t="shared" si="1"/>
        <v>0.51140449468306171</v>
      </c>
      <c r="F6" s="8">
        <f>SQRT((1/COUNT($C$3:$C$52))*(1+2*SUMSQ($E$3:E5)))</f>
        <v>0.27639434947467695</v>
      </c>
      <c r="G6" s="8">
        <f t="shared" si="2"/>
        <v>-0.27639434947467695</v>
      </c>
      <c r="H6" s="8">
        <f t="shared" si="3"/>
        <v>0.27639434947467695</v>
      </c>
    </row>
    <row r="7" spans="1:8" x14ac:dyDescent="0.25">
      <c r="A7" s="1">
        <v>5</v>
      </c>
      <c r="B7">
        <v>17840.619140999999</v>
      </c>
      <c r="C7" s="12">
        <f t="shared" si="0"/>
        <v>-543.83831990000908</v>
      </c>
      <c r="D7" s="33">
        <f>SUMPRODUCT($C$3:INDEX($C$3:$C$52,ROWS(C8:$C$52)),C8:$C$52)</f>
        <v>1313069.2018245088</v>
      </c>
      <c r="E7" s="6">
        <f t="shared" si="1"/>
        <v>0.38759342278600395</v>
      </c>
      <c r="F7" s="8">
        <f>SQRT((1/COUNT($C$3:$C$52))*(1+2*SUMSQ($E$3:E6)))</f>
        <v>0.29471209460897829</v>
      </c>
      <c r="G7" s="8">
        <f t="shared" si="2"/>
        <v>-0.29471209460897829</v>
      </c>
      <c r="H7" s="8">
        <f t="shared" si="3"/>
        <v>0.29471209460897829</v>
      </c>
    </row>
    <row r="8" spans="1:8" x14ac:dyDescent="0.25">
      <c r="A8" s="1">
        <v>6</v>
      </c>
      <c r="B8">
        <v>17918.619140999999</v>
      </c>
      <c r="C8" s="12">
        <f t="shared" si="0"/>
        <v>-465.83831990000908</v>
      </c>
      <c r="D8" s="33">
        <f>SUMPRODUCT($C$3:INDEX($C$3:$C$52,ROWS(C9:$C$52)),C9:$C$52)</f>
        <v>934829.37269963173</v>
      </c>
      <c r="E8" s="6">
        <f t="shared" si="1"/>
        <v>0.27594411306127714</v>
      </c>
      <c r="F8" s="8">
        <f>SQRT((1/COUNT($C$3:$C$52))*(1+2*SUMSQ($E$3:E7)))</f>
        <v>0.30473655042395253</v>
      </c>
      <c r="G8" s="8">
        <f t="shared" si="2"/>
        <v>-0.30473655042395253</v>
      </c>
      <c r="H8" s="8">
        <f t="shared" si="3"/>
        <v>0.30473655042395253</v>
      </c>
    </row>
    <row r="9" spans="1:8" x14ac:dyDescent="0.25">
      <c r="A9" s="1">
        <v>7</v>
      </c>
      <c r="B9">
        <v>17895.880859000001</v>
      </c>
      <c r="C9" s="12">
        <f t="shared" si="0"/>
        <v>-488.57660190000752</v>
      </c>
      <c r="D9" s="33">
        <f>SUMPRODUCT($C$3:INDEX($C$3:$C$52,ROWS(C10:$C$52)),C10:$C$52)</f>
        <v>400955.59990592021</v>
      </c>
      <c r="E9" s="6">
        <f t="shared" si="1"/>
        <v>0.1183545795886555</v>
      </c>
      <c r="F9" s="8">
        <f>SQRT((1/COUNT($C$3:$C$52))*(1+2*SUMSQ($E$3:E8)))</f>
        <v>0.30969367333805381</v>
      </c>
      <c r="G9" s="8">
        <f t="shared" si="2"/>
        <v>-0.30969367333805381</v>
      </c>
      <c r="H9" s="8">
        <f t="shared" si="3"/>
        <v>0.30969367333805381</v>
      </c>
    </row>
    <row r="10" spans="1:8" x14ac:dyDescent="0.25">
      <c r="A10" s="1">
        <v>8</v>
      </c>
      <c r="B10">
        <v>18146.740234000001</v>
      </c>
      <c r="C10" s="12">
        <f t="shared" si="0"/>
        <v>-237.71722690000752</v>
      </c>
      <c r="D10" s="33">
        <f>SUMPRODUCT($C$3:INDEX($C$3:$C$52,ROWS(C11:$C$52)),C11:$C$52)</f>
        <v>136991.90323135094</v>
      </c>
      <c r="E10" s="6">
        <f t="shared" si="1"/>
        <v>4.0437442743786751E-2</v>
      </c>
      <c r="F10" s="8">
        <f>SQRT((1/COUNT($C$3:$C$52))*(1+2*SUMSQ($E$3:E9)))</f>
        <v>0.310596979325301</v>
      </c>
      <c r="G10" s="8">
        <f t="shared" si="2"/>
        <v>-0.310596979325301</v>
      </c>
      <c r="H10" s="8">
        <f t="shared" si="3"/>
        <v>0.310596979325301</v>
      </c>
    </row>
    <row r="11" spans="1:8" x14ac:dyDescent="0.25">
      <c r="A11" s="1">
        <v>9</v>
      </c>
      <c r="B11">
        <v>18226.929688</v>
      </c>
      <c r="C11" s="12">
        <f t="shared" si="0"/>
        <v>-157.52777290000813</v>
      </c>
      <c r="D11" s="33">
        <f>SUMPRODUCT($C$3:INDEX($C$3:$C$52,ROWS(C12:$C$52)),C12:$C$52)</f>
        <v>-124440.93617133389</v>
      </c>
      <c r="E11" s="6">
        <f t="shared" si="1"/>
        <v>-3.6732632460134571E-2</v>
      </c>
      <c r="F11" s="8">
        <f>SQRT((1/COUNT($C$3:$C$52))*(1+2*SUMSQ($E$3:E10)))</f>
        <v>0.31070225463782486</v>
      </c>
      <c r="G11" s="8">
        <f t="shared" si="2"/>
        <v>-0.31070225463782486</v>
      </c>
      <c r="H11" s="8">
        <f t="shared" si="3"/>
        <v>0.31070225463782486</v>
      </c>
    </row>
    <row r="12" spans="1:8" x14ac:dyDescent="0.25">
      <c r="A12" s="1">
        <v>10</v>
      </c>
      <c r="B12">
        <v>18347.669922000001</v>
      </c>
      <c r="C12" s="12">
        <f t="shared" si="0"/>
        <v>-36.787538900007348</v>
      </c>
      <c r="D12" s="33">
        <f>SUMPRODUCT($C$3:INDEX($C$3:$C$52,ROWS(C13:$C$52)),C13:$C$52)</f>
        <v>-235523.27702607089</v>
      </c>
      <c r="E12" s="6">
        <f t="shared" si="1"/>
        <v>-6.9522057909413626E-2</v>
      </c>
      <c r="F12" s="8">
        <f>SQRT((1/COUNT($C$3:$C$52))*(1+2*SUMSQ($E$3:E11)))</f>
        <v>0.31078909647625319</v>
      </c>
      <c r="G12" s="8">
        <f t="shared" si="2"/>
        <v>-0.31078909647625319</v>
      </c>
      <c r="H12" s="8">
        <f t="shared" si="3"/>
        <v>0.31078909647625319</v>
      </c>
    </row>
    <row r="13" spans="1:8" x14ac:dyDescent="0.25">
      <c r="A13" s="1">
        <v>11</v>
      </c>
      <c r="B13">
        <v>18372.119140999999</v>
      </c>
      <c r="C13" s="12">
        <f t="shared" si="0"/>
        <v>-12.338319900009083</v>
      </c>
      <c r="D13" s="33">
        <f>SUMPRODUCT($C$3:INDEX($C$3:$C$52,ROWS(C14:$C$52)),C14:$C$52)</f>
        <v>-390889.68661975034</v>
      </c>
      <c r="E13" s="6">
        <f t="shared" si="1"/>
        <v>-0.1153833106116415</v>
      </c>
      <c r="F13" s="8">
        <f>SQRT((1/COUNT($C$3:$C$52))*(1+2*SUMSQ($E$3:E12)))</f>
        <v>0.31109997613301771</v>
      </c>
      <c r="G13" s="8">
        <f t="shared" si="2"/>
        <v>-0.31109997613301771</v>
      </c>
      <c r="H13" s="8">
        <f t="shared" si="3"/>
        <v>0.31109997613301771</v>
      </c>
    </row>
    <row r="14" spans="1:8" x14ac:dyDescent="0.25">
      <c r="A14" s="1">
        <v>12</v>
      </c>
      <c r="B14">
        <v>18506.410156000002</v>
      </c>
      <c r="C14" s="12">
        <f t="shared" si="0"/>
        <v>121.95269509999343</v>
      </c>
      <c r="D14" s="33">
        <f>SUMPRODUCT($C$3:INDEX($C$3:$C$52,ROWS(C15:$C$52)),C15:$C$52)</f>
        <v>-356369.35867964668</v>
      </c>
      <c r="E14" s="6">
        <f t="shared" si="1"/>
        <v>-0.10519355667985421</v>
      </c>
      <c r="F14" s="8">
        <f>SQRT((1/COUNT($C$3:$C$52))*(1+2*SUMSQ($E$3:E13)))</f>
        <v>0.31195468819152611</v>
      </c>
      <c r="G14" s="8">
        <f t="shared" si="2"/>
        <v>-0.31195468819152611</v>
      </c>
      <c r="H14" s="8">
        <f t="shared" si="3"/>
        <v>0.31195468819152611</v>
      </c>
    </row>
    <row r="15" spans="1:8" x14ac:dyDescent="0.25">
      <c r="A15" s="1">
        <v>13</v>
      </c>
      <c r="B15">
        <v>18516.550781000002</v>
      </c>
      <c r="C15" s="12">
        <f t="shared" si="0"/>
        <v>132.09332009999343</v>
      </c>
      <c r="D15" s="33">
        <f>SUMPRODUCT($C$3:INDEX($C$3:$C$52,ROWS(C16:$C$52)),C16:$C$52)</f>
        <v>-354281.04175684706</v>
      </c>
      <c r="E15" s="6">
        <f t="shared" si="1"/>
        <v>-0.10457712465719679</v>
      </c>
      <c r="F15" s="8">
        <f>SQRT((1/COUNT($C$3:$C$52))*(1+2*SUMSQ($E$3:E14)))</f>
        <v>0.31266332509482242</v>
      </c>
      <c r="G15" s="8">
        <f t="shared" si="2"/>
        <v>-0.31266332509482242</v>
      </c>
      <c r="H15" s="8">
        <f t="shared" si="3"/>
        <v>0.31266332509482242</v>
      </c>
    </row>
    <row r="16" spans="1:8" x14ac:dyDescent="0.25">
      <c r="A16" s="1">
        <v>14</v>
      </c>
      <c r="B16">
        <v>18533.050781000002</v>
      </c>
      <c r="C16" s="12">
        <f t="shared" si="0"/>
        <v>148.59332009999343</v>
      </c>
      <c r="D16" s="33">
        <f>SUMPRODUCT($C$3:INDEX($C$3:$C$52,ROWS(C17:$C$52)),C17:$C$52)</f>
        <v>-300787.42806527647</v>
      </c>
      <c r="E16" s="6">
        <f t="shared" si="1"/>
        <v>-8.8786812311816565E-2</v>
      </c>
      <c r="F16" s="8">
        <f>SQRT((1/COUNT($C$3:$C$52))*(1+2*SUMSQ($E$3:E15)))</f>
        <v>0.31336210661056846</v>
      </c>
      <c r="G16" s="8">
        <f t="shared" si="2"/>
        <v>-0.31336210661056846</v>
      </c>
      <c r="H16" s="8">
        <f t="shared" si="3"/>
        <v>0.31336210661056846</v>
      </c>
    </row>
    <row r="17" spans="1:8" x14ac:dyDescent="0.25">
      <c r="A17" s="1">
        <v>15</v>
      </c>
      <c r="B17">
        <v>18559.009765999999</v>
      </c>
      <c r="C17" s="12">
        <f t="shared" si="0"/>
        <v>174.55230509999092</v>
      </c>
      <c r="D17" s="33">
        <f>SUMPRODUCT($C$3:INDEX($C$3:$C$52,ROWS(C18:$C$52)),C18:$C$52)</f>
        <v>-219887.09209241252</v>
      </c>
      <c r="E17" s="6">
        <f t="shared" si="1"/>
        <v>-6.490654912333399E-2</v>
      </c>
      <c r="F17" s="8">
        <f>SQRT((1/COUNT($C$3:$C$52))*(1+2*SUMSQ($E$3:E16)))</f>
        <v>0.31386483361637224</v>
      </c>
      <c r="G17" s="8">
        <f t="shared" si="2"/>
        <v>-0.31386483361637224</v>
      </c>
      <c r="H17" s="8">
        <f t="shared" si="3"/>
        <v>0.31386483361637224</v>
      </c>
    </row>
    <row r="18" spans="1:8" x14ac:dyDescent="0.25">
      <c r="A18" s="1">
        <v>16</v>
      </c>
      <c r="B18">
        <v>18595.029297000001</v>
      </c>
      <c r="C18" s="12">
        <f t="shared" si="0"/>
        <v>210.57183609999265</v>
      </c>
      <c r="D18" s="33">
        <f>SUMPRODUCT($C$3:INDEX($C$3:$C$52,ROWS(C19:$C$52)),C19:$C$52)</f>
        <v>-50170.511185943593</v>
      </c>
      <c r="E18" s="6">
        <f t="shared" si="1"/>
        <v>-1.4809394757308681E-2</v>
      </c>
      <c r="F18" s="8">
        <f>SQRT((1/COUNT($C$3:$C$52))*(1+2*SUMSQ($E$3:E17)))</f>
        <v>0.3141331695090428</v>
      </c>
      <c r="G18" s="8">
        <f t="shared" si="2"/>
        <v>-0.3141331695090428</v>
      </c>
      <c r="H18" s="8">
        <f t="shared" si="3"/>
        <v>0.3141331695090428</v>
      </c>
    </row>
    <row r="19" spans="1:8" x14ac:dyDescent="0.25">
      <c r="A19" s="1">
        <v>17</v>
      </c>
      <c r="B19">
        <v>18517.230468999998</v>
      </c>
      <c r="C19" s="12">
        <f t="shared" si="0"/>
        <v>132.77300809998997</v>
      </c>
      <c r="D19" s="33">
        <f>SUMPRODUCT($C$3:INDEX($C$3:$C$52,ROWS(C20:$C$52)),C20:$C$52)</f>
        <v>-28098.172605894266</v>
      </c>
      <c r="E19" s="6">
        <f t="shared" si="1"/>
        <v>-8.2940540218428057E-3</v>
      </c>
      <c r="F19" s="8">
        <f>SQRT((1/COUNT($C$3:$C$52))*(1+2*SUMSQ($E$3:E18)))</f>
        <v>0.31414713258713689</v>
      </c>
      <c r="G19" s="8">
        <f t="shared" si="2"/>
        <v>-0.31414713258713689</v>
      </c>
      <c r="H19" s="8">
        <f t="shared" si="3"/>
        <v>0.31414713258713689</v>
      </c>
    </row>
    <row r="20" spans="1:8" x14ac:dyDescent="0.25">
      <c r="A20" s="1">
        <v>18</v>
      </c>
      <c r="B20">
        <v>18570.849609000001</v>
      </c>
      <c r="C20" s="12">
        <f t="shared" si="0"/>
        <v>186.39214809999248</v>
      </c>
      <c r="D20" s="33">
        <f>SUMPRODUCT($C$3:INDEX($C$3:$C$52,ROWS(C21:$C$52)),C21:$C$52)</f>
        <v>111149.64996430387</v>
      </c>
      <c r="E20" s="6">
        <f t="shared" si="1"/>
        <v>3.2809293837118357E-2</v>
      </c>
      <c r="F20" s="8">
        <f>SQRT((1/COUNT($C$3:$C$52))*(1+2*SUMSQ($E$3:E19)))</f>
        <v>0.31415151211796644</v>
      </c>
      <c r="G20" s="8">
        <f t="shared" si="2"/>
        <v>-0.31415151211796644</v>
      </c>
      <c r="H20" s="8">
        <f t="shared" si="3"/>
        <v>0.31415151211796644</v>
      </c>
    </row>
    <row r="21" spans="1:8" x14ac:dyDescent="0.25">
      <c r="A21" s="1">
        <v>19</v>
      </c>
      <c r="B21">
        <v>18493.060547000001</v>
      </c>
      <c r="C21" s="12">
        <f t="shared" si="0"/>
        <v>108.60308609999265</v>
      </c>
      <c r="D21" s="33">
        <f>SUMPRODUCT($C$3:INDEX($C$3:$C$52,ROWS(C22:$C$52)),C22:$C$52)</f>
        <v>131822.7990063926</v>
      </c>
      <c r="E21" s="6"/>
      <c r="F21" s="14"/>
      <c r="G21" s="14"/>
      <c r="H21" s="14"/>
    </row>
    <row r="22" spans="1:8" x14ac:dyDescent="0.25">
      <c r="A22" s="1">
        <v>20</v>
      </c>
      <c r="B22">
        <v>18473.75</v>
      </c>
      <c r="C22" s="12">
        <f t="shared" si="0"/>
        <v>89.2925390999917</v>
      </c>
      <c r="D22" s="33">
        <f>SUMPRODUCT($C$3:INDEX($C$3:$C$52,ROWS(C23:$C$52)),C23:$C$52)</f>
        <v>154634.10362989342</v>
      </c>
      <c r="E22" s="6"/>
      <c r="F22" s="14"/>
      <c r="G22" s="14"/>
      <c r="H22" s="14"/>
    </row>
    <row r="23" spans="1:8" x14ac:dyDescent="0.25">
      <c r="A23" s="1">
        <v>21</v>
      </c>
      <c r="B23">
        <v>18472.169922000001</v>
      </c>
      <c r="C23" s="12">
        <f t="shared" si="0"/>
        <v>87.712461099992652</v>
      </c>
      <c r="D23" s="33">
        <f>SUMPRODUCT($C$3:INDEX($C$3:$C$52,ROWS(C24:$C$52)),C24:$C$52)</f>
        <v>95219.277061698711</v>
      </c>
      <c r="E23" s="14"/>
      <c r="F23" s="14"/>
      <c r="G23" s="14"/>
      <c r="H23" s="14"/>
    </row>
    <row r="24" spans="1:8" x14ac:dyDescent="0.25">
      <c r="A24" s="1">
        <v>22</v>
      </c>
      <c r="B24">
        <v>18456.349609000001</v>
      </c>
      <c r="C24" s="12">
        <f t="shared" si="0"/>
        <v>71.892148099992482</v>
      </c>
      <c r="D24" s="33">
        <f>SUMPRODUCT($C$3:INDEX($C$3:$C$52,ROWS(C25:$C$52)),C25:$C$52)</f>
        <v>38176.590426676259</v>
      </c>
      <c r="E24" s="14"/>
      <c r="F24" s="14"/>
      <c r="G24" s="14"/>
      <c r="H24" s="14"/>
    </row>
    <row r="25" spans="1:8" x14ac:dyDescent="0.25">
      <c r="A25" s="1">
        <v>23</v>
      </c>
      <c r="B25">
        <v>18432.240234000001</v>
      </c>
      <c r="C25" s="12">
        <f t="shared" si="0"/>
        <v>47.782773099992482</v>
      </c>
      <c r="D25" s="33">
        <f>SUMPRODUCT($C$3:INDEX($C$3:$C$52,ROWS(C26:$C$52)),C26:$C$52)</f>
        <v>-57730.468465644015</v>
      </c>
      <c r="E25" s="14"/>
      <c r="F25" s="14"/>
      <c r="G25" s="14"/>
      <c r="H25" s="14"/>
    </row>
    <row r="26" spans="1:8" x14ac:dyDescent="0.25">
      <c r="A26" s="1">
        <v>24</v>
      </c>
      <c r="B26">
        <v>18404.509765999999</v>
      </c>
      <c r="C26" s="12">
        <f t="shared" si="0"/>
        <v>20.052305099990917</v>
      </c>
      <c r="D26" s="33">
        <f>SUMPRODUCT($C$3:INDEX($C$3:$C$52,ROWS(C27:$C$52)),C27:$C$52)</f>
        <v>-95083.637239598174</v>
      </c>
      <c r="E26" s="14"/>
      <c r="F26" s="14"/>
      <c r="G26" s="14"/>
      <c r="H26" s="14"/>
    </row>
    <row r="27" spans="1:8" x14ac:dyDescent="0.25">
      <c r="A27" s="1">
        <v>25</v>
      </c>
      <c r="B27">
        <v>18313.769531000002</v>
      </c>
      <c r="C27" s="12">
        <f t="shared" si="0"/>
        <v>-70.687929900006566</v>
      </c>
      <c r="D27" s="33">
        <f>SUMPRODUCT($C$3:INDEX($C$3:$C$52,ROWS(C28:$C$52)),C28:$C$52)</f>
        <v>-272152.15060131956</v>
      </c>
      <c r="E27" s="14"/>
      <c r="F27" s="14"/>
      <c r="G27" s="14"/>
      <c r="H27" s="14"/>
    </row>
    <row r="28" spans="1:8" x14ac:dyDescent="0.25">
      <c r="A28" s="1">
        <v>26</v>
      </c>
      <c r="B28">
        <v>18355</v>
      </c>
      <c r="C28" s="12">
        <f t="shared" si="0"/>
        <v>-29.4574609000083</v>
      </c>
      <c r="D28" s="33">
        <f>SUMPRODUCT($C$3:INDEX($C$3:$C$52,ROWS(C29:$C$52)),C29:$C$52)</f>
        <v>-417592.85098577465</v>
      </c>
      <c r="E28" s="14"/>
      <c r="F28" s="14"/>
      <c r="G28" s="14"/>
      <c r="H28" s="14"/>
    </row>
    <row r="29" spans="1:8" x14ac:dyDescent="0.25">
      <c r="A29" s="1">
        <v>27</v>
      </c>
      <c r="B29">
        <v>18352.050781000002</v>
      </c>
      <c r="C29" s="12">
        <f t="shared" si="0"/>
        <v>-32.406679900006566</v>
      </c>
      <c r="D29" s="33">
        <f>SUMPRODUCT($C$3:INDEX($C$3:$C$52,ROWS(C30:$C$52)),C30:$C$52)</f>
        <v>-659440.00765822281</v>
      </c>
      <c r="E29" s="14"/>
      <c r="F29" s="14"/>
      <c r="G29" s="14"/>
      <c r="H29" s="14"/>
    </row>
    <row r="30" spans="1:8" x14ac:dyDescent="0.25">
      <c r="A30" s="1">
        <v>28</v>
      </c>
      <c r="B30">
        <v>18543.529297000001</v>
      </c>
      <c r="C30" s="12">
        <f t="shared" si="0"/>
        <v>159.07183609999265</v>
      </c>
      <c r="D30" s="33">
        <f>SUMPRODUCT($C$3:INDEX($C$3:$C$52,ROWS(C31:$C$52)),C31:$C$52)</f>
        <v>-665540.03045002779</v>
      </c>
      <c r="E30" s="14"/>
      <c r="F30" s="14"/>
      <c r="G30" s="14"/>
      <c r="H30" s="14"/>
    </row>
    <row r="31" spans="1:8" x14ac:dyDescent="0.25">
      <c r="A31" s="1">
        <v>29</v>
      </c>
      <c r="B31">
        <v>18529.289062</v>
      </c>
      <c r="C31" s="12">
        <f t="shared" si="0"/>
        <v>144.83160109999153</v>
      </c>
      <c r="D31" s="33">
        <f>SUMPRODUCT($C$3:INDEX($C$3:$C$52,ROWS(C32:$C$52)),C32:$C$52)</f>
        <v>-697361.81063275051</v>
      </c>
      <c r="E31" s="14"/>
      <c r="F31" s="14"/>
      <c r="G31" s="14"/>
      <c r="H31" s="14"/>
    </row>
    <row r="32" spans="1:8" x14ac:dyDescent="0.25">
      <c r="A32" s="1">
        <v>30</v>
      </c>
      <c r="B32">
        <v>18533.050781000002</v>
      </c>
      <c r="C32" s="12">
        <f t="shared" si="0"/>
        <v>148.59332009999343</v>
      </c>
      <c r="D32" s="33">
        <f>SUMPRODUCT($C$3:INDEX($C$3:$C$52,ROWS(C33:$C$52)),C33:$C$52)</f>
        <v>-720179.61506708129</v>
      </c>
      <c r="E32" s="14"/>
      <c r="F32" s="14"/>
      <c r="G32" s="14"/>
      <c r="H32" s="14"/>
    </row>
    <row r="33" spans="1:8" x14ac:dyDescent="0.25">
      <c r="A33" s="1">
        <v>31</v>
      </c>
      <c r="B33">
        <v>18495.660156000002</v>
      </c>
      <c r="C33" s="12">
        <f t="shared" si="0"/>
        <v>111.20269509999343</v>
      </c>
      <c r="D33" s="33">
        <f>SUMPRODUCT($C$3:INDEX($C$3:$C$52,ROWS(C34:$C$52)),C34:$C$52)</f>
        <v>-796081.34490484721</v>
      </c>
      <c r="E33" s="14"/>
      <c r="F33" s="14"/>
      <c r="G33" s="14"/>
      <c r="H33" s="14"/>
    </row>
    <row r="34" spans="1:8" x14ac:dyDescent="0.25">
      <c r="A34" s="1">
        <v>32</v>
      </c>
      <c r="B34">
        <v>18613.519531000002</v>
      </c>
      <c r="C34" s="12">
        <f t="shared" si="0"/>
        <v>229.06207009999343</v>
      </c>
      <c r="D34" s="33">
        <f>SUMPRODUCT($C$3:INDEX($C$3:$C$52,ROWS(C35:$C$52)),C35:$C$52)</f>
        <v>-739237.01709420548</v>
      </c>
      <c r="E34" s="14"/>
      <c r="F34" s="14"/>
      <c r="G34" s="14"/>
      <c r="H34" s="14"/>
    </row>
    <row r="35" spans="1:8" x14ac:dyDescent="0.25">
      <c r="A35" s="1">
        <v>33</v>
      </c>
      <c r="B35">
        <v>18576.470702999999</v>
      </c>
      <c r="C35" s="12">
        <f t="shared" si="0"/>
        <v>192.01324209999075</v>
      </c>
      <c r="D35" s="33">
        <f>SUMPRODUCT($C$3:INDEX($C$3:$C$52,ROWS(C36:$C$52)),C36:$C$52)</f>
        <v>-727432.35437595972</v>
      </c>
      <c r="E35" s="14"/>
      <c r="F35" s="14"/>
      <c r="G35" s="14"/>
      <c r="H35" s="14"/>
    </row>
    <row r="36" spans="1:8" x14ac:dyDescent="0.25">
      <c r="A36" s="1">
        <v>34</v>
      </c>
      <c r="B36">
        <v>18636.050781000002</v>
      </c>
      <c r="C36" s="12">
        <f t="shared" si="0"/>
        <v>251.59332009999343</v>
      </c>
      <c r="D36" s="33">
        <f>SUMPRODUCT($C$3:INDEX($C$3:$C$52,ROWS(C37:$C$52)),C37:$C$52)</f>
        <v>-609095.19582281634</v>
      </c>
      <c r="E36" s="14"/>
      <c r="F36" s="14"/>
      <c r="G36" s="14"/>
      <c r="H36" s="14"/>
    </row>
    <row r="37" spans="1:8" x14ac:dyDescent="0.25">
      <c r="A37" s="1">
        <v>35</v>
      </c>
      <c r="B37">
        <v>18552.019531000002</v>
      </c>
      <c r="C37" s="12">
        <f t="shared" si="0"/>
        <v>167.56207009999343</v>
      </c>
      <c r="D37" s="33">
        <f>SUMPRODUCT($C$3:INDEX($C$3:$C$52,ROWS(C38:$C$52)),C38:$C$52)</f>
        <v>-594292.58333882212</v>
      </c>
      <c r="E37" s="14"/>
      <c r="F37" s="14"/>
      <c r="G37" s="14"/>
      <c r="H37" s="14"/>
    </row>
    <row r="38" spans="1:8" x14ac:dyDescent="0.25">
      <c r="A38" s="1">
        <v>36</v>
      </c>
      <c r="B38">
        <v>18573.939452999999</v>
      </c>
      <c r="C38" s="12">
        <f t="shared" si="0"/>
        <v>189.48199209999075</v>
      </c>
      <c r="D38" s="33">
        <f>SUMPRODUCT($C$3:INDEX($C$3:$C$52,ROWS(C39:$C$52)),C39:$C$52)</f>
        <v>-534202.34476938215</v>
      </c>
      <c r="E38" s="14"/>
      <c r="F38" s="14"/>
      <c r="G38" s="14"/>
      <c r="H38" s="14"/>
    </row>
    <row r="39" spans="1:8" x14ac:dyDescent="0.25">
      <c r="A39" s="1">
        <v>37</v>
      </c>
      <c r="B39">
        <v>18597.699218999998</v>
      </c>
      <c r="C39" s="12">
        <f t="shared" si="0"/>
        <v>213.24175809998997</v>
      </c>
      <c r="D39" s="33">
        <f>SUMPRODUCT($C$3:INDEX($C$3:$C$52,ROWS(C40:$C$52)),C40:$C$52)</f>
        <v>-462211.54904107552</v>
      </c>
      <c r="E39" s="14"/>
      <c r="F39" s="14"/>
      <c r="G39" s="14"/>
      <c r="H39" s="14"/>
    </row>
    <row r="40" spans="1:8" x14ac:dyDescent="0.25">
      <c r="A40" s="1">
        <v>38</v>
      </c>
      <c r="B40">
        <v>18552.570312</v>
      </c>
      <c r="C40" s="12">
        <f t="shared" si="0"/>
        <v>168.11285109999153</v>
      </c>
      <c r="D40" s="33">
        <f>SUMPRODUCT($C$3:INDEX($C$3:$C$52,ROWS(C41:$C$52)),C41:$C$52)</f>
        <v>-418801.8815823429</v>
      </c>
      <c r="E40" s="14"/>
      <c r="F40" s="14"/>
      <c r="G40" s="14"/>
      <c r="H40" s="14"/>
    </row>
    <row r="41" spans="1:8" x14ac:dyDescent="0.25">
      <c r="A41" s="1">
        <v>39</v>
      </c>
      <c r="B41">
        <v>18529.419922000001</v>
      </c>
      <c r="C41" s="12">
        <f t="shared" si="0"/>
        <v>144.96246109999265</v>
      </c>
      <c r="D41" s="33">
        <f>SUMPRODUCT($C$3:INDEX($C$3:$C$52,ROWS(C42:$C$52)),C42:$C$52)</f>
        <v>-397120.28449078789</v>
      </c>
      <c r="E41" s="14"/>
      <c r="F41" s="14"/>
      <c r="G41" s="14"/>
      <c r="H41" s="14"/>
    </row>
    <row r="42" spans="1:8" x14ac:dyDescent="0.25">
      <c r="A42" s="1">
        <v>40</v>
      </c>
      <c r="B42">
        <v>18547.300781000002</v>
      </c>
      <c r="C42" s="12">
        <f t="shared" si="0"/>
        <v>162.84332009999343</v>
      </c>
      <c r="D42" s="33">
        <f>SUMPRODUCT($C$3:INDEX($C$3:$C$52,ROWS(C43:$C$52)),C43:$C$52)</f>
        <v>-312861.80673807114</v>
      </c>
      <c r="E42" s="14"/>
      <c r="F42" s="14"/>
      <c r="G42" s="14"/>
      <c r="H42" s="14"/>
    </row>
    <row r="43" spans="1:8" x14ac:dyDescent="0.25">
      <c r="A43" s="1">
        <v>41</v>
      </c>
      <c r="B43">
        <v>18481.480468999998</v>
      </c>
      <c r="C43" s="12">
        <f t="shared" si="0"/>
        <v>97.023008099989966</v>
      </c>
      <c r="D43" s="33">
        <f>SUMPRODUCT($C$3:INDEX($C$3:$C$52,ROWS(C44:$C$52)),C44:$C$52)</f>
        <v>-290676.27835125505</v>
      </c>
      <c r="E43" s="14"/>
      <c r="F43" s="14"/>
      <c r="G43" s="14"/>
      <c r="H43" s="14"/>
    </row>
    <row r="44" spans="1:8" x14ac:dyDescent="0.25">
      <c r="A44" s="1">
        <v>42</v>
      </c>
      <c r="B44">
        <v>18448.410156000002</v>
      </c>
      <c r="C44" s="12">
        <f t="shared" si="0"/>
        <v>63.952695099993434</v>
      </c>
      <c r="D44" s="33">
        <f>SUMPRODUCT($C$3:INDEX($C$3:$C$52,ROWS(C45:$C$52)),C45:$C$52)</f>
        <v>-309099.27933423093</v>
      </c>
      <c r="E44" s="14"/>
      <c r="F44" s="14"/>
      <c r="G44" s="14"/>
      <c r="H44" s="14"/>
    </row>
    <row r="45" spans="1:8" x14ac:dyDescent="0.25">
      <c r="A45" s="1">
        <v>43</v>
      </c>
      <c r="B45">
        <v>18395.400390999999</v>
      </c>
      <c r="C45" s="12">
        <f t="shared" si="0"/>
        <v>10.942930099990917</v>
      </c>
      <c r="D45" s="33">
        <f>SUMPRODUCT($C$3:INDEX($C$3:$C$52,ROWS(C46:$C$52)),C46:$C$52)</f>
        <v>-385607.526662399</v>
      </c>
      <c r="E45" s="14"/>
      <c r="F45" s="14"/>
      <c r="G45" s="14"/>
      <c r="H45" s="14"/>
    </row>
    <row r="46" spans="1:8" x14ac:dyDescent="0.25">
      <c r="A46" s="1">
        <v>44</v>
      </c>
      <c r="B46">
        <v>18502.990234000001</v>
      </c>
      <c r="C46" s="12">
        <f t="shared" si="0"/>
        <v>118.53277309999248</v>
      </c>
      <c r="D46" s="33">
        <f>SUMPRODUCT($C$3:INDEX($C$3:$C$52,ROWS(C47:$C$52)),C47:$C$52)</f>
        <v>-291584.55771783023</v>
      </c>
      <c r="E46" s="14"/>
      <c r="F46" s="14"/>
      <c r="G46" s="14"/>
      <c r="H46" s="14"/>
    </row>
    <row r="47" spans="1:8" x14ac:dyDescent="0.25">
      <c r="A47" s="1">
        <v>45</v>
      </c>
      <c r="B47">
        <v>18454.300781000002</v>
      </c>
      <c r="C47" s="12">
        <f t="shared" si="0"/>
        <v>69.843320099993434</v>
      </c>
      <c r="D47" s="33">
        <f>SUMPRODUCT($C$3:INDEX($C$3:$C$52,ROWS(C48:$C$52)),C48:$C$52)</f>
        <v>-232808.58082641967</v>
      </c>
      <c r="E47" s="14"/>
      <c r="F47" s="14"/>
      <c r="G47" s="14"/>
      <c r="H47" s="14"/>
    </row>
    <row r="48" spans="1:8" x14ac:dyDescent="0.25">
      <c r="A48" s="1">
        <v>46</v>
      </c>
      <c r="B48">
        <v>18400.880859000001</v>
      </c>
      <c r="C48" s="12">
        <f t="shared" si="0"/>
        <v>16.423398099992482</v>
      </c>
      <c r="D48" s="33">
        <f>SUMPRODUCT($C$3:INDEX($C$3:$C$52,ROWS(C49:$C$52)),C49:$C$52)</f>
        <v>-239595.46134400085</v>
      </c>
      <c r="E48" s="14"/>
      <c r="F48" s="14"/>
      <c r="G48" s="14"/>
      <c r="H48" s="14"/>
    </row>
    <row r="49" spans="1:8" x14ac:dyDescent="0.25">
      <c r="A49" s="1">
        <v>47</v>
      </c>
      <c r="B49">
        <v>18419.300781000002</v>
      </c>
      <c r="C49" s="12">
        <f t="shared" si="0"/>
        <v>34.843320099993434</v>
      </c>
      <c r="D49" s="33">
        <f>SUMPRODUCT($C$3:INDEX($C$3:$C$52,ROWS(C50:$C$52)),C50:$C$52)</f>
        <v>-275170.35689781111</v>
      </c>
      <c r="E49" s="14"/>
      <c r="F49" s="14"/>
      <c r="G49" s="14"/>
      <c r="H49" s="14"/>
    </row>
    <row r="50" spans="1:8" x14ac:dyDescent="0.25">
      <c r="A50" s="1">
        <v>48</v>
      </c>
      <c r="B50">
        <v>18491.960938</v>
      </c>
      <c r="C50" s="12">
        <f t="shared" si="0"/>
        <v>107.50347709999187</v>
      </c>
      <c r="D50" s="33">
        <f>SUMPRODUCT($C$3:INDEX($C$3:$C$52,ROWS(C51:$C$52)),C51:$C$52)</f>
        <v>-247509.58526445218</v>
      </c>
      <c r="E50" s="14"/>
      <c r="F50" s="14"/>
      <c r="G50" s="14"/>
      <c r="H50" s="14"/>
    </row>
    <row r="51" spans="1:8" x14ac:dyDescent="0.25">
      <c r="A51" s="1">
        <v>49</v>
      </c>
      <c r="B51">
        <v>18538.119140999999</v>
      </c>
      <c r="C51" s="12">
        <f t="shared" si="0"/>
        <v>153.66168009999092</v>
      </c>
      <c r="D51" s="33">
        <f>SUMPRODUCT($C$3:INDEX($C$3:$C$52,ROWS(C52:$C$52)),C52:$C$52)</f>
        <v>-138103.7880238409</v>
      </c>
      <c r="E51" s="14"/>
      <c r="F51" s="14"/>
      <c r="G51" s="14"/>
      <c r="H51" s="14"/>
    </row>
    <row r="52" spans="1:8" x14ac:dyDescent="0.25">
      <c r="A52" s="1">
        <v>50</v>
      </c>
      <c r="B52">
        <v>18526.140625</v>
      </c>
      <c r="C52" s="12">
        <f t="shared" si="0"/>
        <v>141.6831640999917</v>
      </c>
      <c r="D52" s="33">
        <f>SUMPRODUCT($C$3:INDEX($C$3:$C$52,ROWS(C$52:$C53)),C$52:$C53)</f>
        <v>-138103.7880238409</v>
      </c>
      <c r="E52" s="14"/>
      <c r="F52" s="14"/>
      <c r="G52" s="14"/>
      <c r="H52" s="14"/>
    </row>
    <row r="53" spans="1:8" x14ac:dyDescent="0.25">
      <c r="A53" s="1"/>
      <c r="B53" s="1"/>
      <c r="C53" s="12"/>
      <c r="D53" s="12"/>
      <c r="E53" s="14"/>
      <c r="F53" s="14"/>
      <c r="G53" s="14"/>
      <c r="H53" s="14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20"/>
  <sheetViews>
    <sheetView workbookViewId="0">
      <selection activeCell="D1" sqref="D1"/>
    </sheetView>
  </sheetViews>
  <sheetFormatPr defaultColWidth="9.140625" defaultRowHeight="15" x14ac:dyDescent="0.25"/>
  <cols>
    <col min="1" max="16384" width="9.140625" style="1"/>
  </cols>
  <sheetData>
    <row r="1" spans="1:20" x14ac:dyDescent="0.25">
      <c r="A1" s="15" t="s">
        <v>7</v>
      </c>
      <c r="B1" s="16" t="s">
        <v>8</v>
      </c>
      <c r="C1" s="16" t="s">
        <v>9</v>
      </c>
      <c r="D1" s="17"/>
      <c r="E1" s="17"/>
      <c r="F1" s="17"/>
      <c r="G1" s="17"/>
      <c r="H1" s="3"/>
    </row>
    <row r="2" spans="1:20" ht="18" x14ac:dyDescent="0.35">
      <c r="A2" s="18" t="s">
        <v>10</v>
      </c>
      <c r="B2" s="19" t="s">
        <v>11</v>
      </c>
      <c r="C2" s="19" t="s">
        <v>12</v>
      </c>
      <c r="D2" s="19" t="s">
        <v>13</v>
      </c>
      <c r="E2" s="19" t="s">
        <v>14</v>
      </c>
      <c r="F2" s="19" t="s">
        <v>15</v>
      </c>
      <c r="G2" s="19" t="s">
        <v>16</v>
      </c>
      <c r="H2" s="19" t="s">
        <v>17</v>
      </c>
      <c r="I2" s="19" t="s">
        <v>18</v>
      </c>
      <c r="J2" s="19" t="s">
        <v>19</v>
      </c>
      <c r="K2" s="19" t="s">
        <v>20</v>
      </c>
      <c r="L2" s="19" t="s">
        <v>21</v>
      </c>
      <c r="M2" s="19" t="s">
        <v>22</v>
      </c>
      <c r="N2" s="19" t="s">
        <v>23</v>
      </c>
      <c r="O2" s="19" t="s">
        <v>24</v>
      </c>
      <c r="P2" s="19" t="s">
        <v>25</v>
      </c>
      <c r="Q2" s="19" t="s">
        <v>26</v>
      </c>
      <c r="R2" s="19" t="s">
        <v>27</v>
      </c>
      <c r="S2" s="19" t="s">
        <v>28</v>
      </c>
      <c r="T2" s="19" t="s">
        <v>29</v>
      </c>
    </row>
    <row r="3" spans="1:20" x14ac:dyDescent="0.25">
      <c r="A3" s="21">
        <v>1</v>
      </c>
      <c r="B3" s="13">
        <v>0.79951353865553687</v>
      </c>
      <c r="C3" s="8">
        <f>D3</f>
        <v>0.79951353865553687</v>
      </c>
      <c r="D3" s="22">
        <f>B3</f>
        <v>0.79951353865553687</v>
      </c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</row>
    <row r="4" spans="1:20" x14ac:dyDescent="0.25">
      <c r="A4" s="21">
        <v>2</v>
      </c>
      <c r="B4" s="13">
        <v>0.66312343055454082</v>
      </c>
      <c r="C4" s="8">
        <f>E4</f>
        <v>6.6249952425705805E-2</v>
      </c>
      <c r="D4" s="8">
        <f>D3-(D3*E4)</f>
        <v>0.74654580475589982</v>
      </c>
      <c r="E4" s="22">
        <f>(B4-(D3*B3))/(1-(D3*C3))</f>
        <v>6.6249952425705805E-2</v>
      </c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</row>
    <row r="5" spans="1:20" x14ac:dyDescent="0.25">
      <c r="A5" s="21">
        <v>3</v>
      </c>
      <c r="B5" s="13">
        <v>0.5752315428541146</v>
      </c>
      <c r="C5" s="8">
        <f>F5</f>
        <v>7.5757797745263505E-2</v>
      </c>
      <c r="D5" s="8">
        <f>D4-(E4*F5)</f>
        <v>0.7415268542593999</v>
      </c>
      <c r="E5" s="8">
        <f>E4-(D4*F5)</f>
        <v>9.69328634143337E-3</v>
      </c>
      <c r="F5" s="22">
        <f>(B5-(D4*B4+E4*B3))/(1-(D4*B3+E4*B4))</f>
        <v>7.5757797745263505E-2</v>
      </c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</row>
    <row r="6" spans="1:20" x14ac:dyDescent="0.25">
      <c r="A6" s="23">
        <v>4</v>
      </c>
      <c r="B6" s="13">
        <v>0.51140449468306171</v>
      </c>
      <c r="C6" s="8">
        <f>G6</f>
        <v>5.0002721570574081E-2</v>
      </c>
      <c r="D6" s="8">
        <f>D5-(F5*G6)</f>
        <v>0.73773875819194368</v>
      </c>
      <c r="E6" s="8">
        <f>E5-(E5*G6)</f>
        <v>9.208595643398829E-3</v>
      </c>
      <c r="F6" s="8">
        <f>F5-(D5*G6)</f>
        <v>3.8679436914627066E-2</v>
      </c>
      <c r="G6" s="22">
        <f>(B6-(D5*B5+E5*B4+F5*B3))/(1-(D5*B3+E5*B4+F5*B5))</f>
        <v>5.0002721570574081E-2</v>
      </c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</row>
    <row r="7" spans="1:20" x14ac:dyDescent="0.25">
      <c r="A7" s="23">
        <v>5</v>
      </c>
      <c r="B7" s="13">
        <v>0.38759342278600395</v>
      </c>
      <c r="C7" s="8">
        <f>H7</f>
        <v>-0.17014829910611845</v>
      </c>
      <c r="D7" s="8">
        <f>D6-(G6*H7)</f>
        <v>0.7462466362178537</v>
      </c>
      <c r="E7" s="8">
        <f>E6-(F6*H7)</f>
        <v>1.5789836044805036E-2</v>
      </c>
      <c r="F7" s="8">
        <f>F6-(E6*H7)</f>
        <v>4.0246263800507387E-2</v>
      </c>
      <c r="G7" s="8">
        <f>G6-(D6*H7)</f>
        <v>0.17552771646159332</v>
      </c>
      <c r="H7" s="22">
        <f>(B7-(D6*B6+E6*B5+F6*B4+G6*B3))/(1-(D6*B3+E6*B4+F6*B5+G6*B6))</f>
        <v>-0.17014829910611845</v>
      </c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</row>
    <row r="8" spans="1:20" x14ac:dyDescent="0.25">
      <c r="A8" s="23">
        <v>6</v>
      </c>
      <c r="B8" s="13">
        <v>0.27594411306127714</v>
      </c>
      <c r="C8" s="8">
        <f>I8</f>
        <v>-7.1930696197718344E-2</v>
      </c>
      <c r="D8" s="8">
        <f>D7-(H7*I8)</f>
        <v>0.73400775060629297</v>
      </c>
      <c r="E8" s="8">
        <f>E7-(G7*I8)</f>
        <v>2.841566689188315E-2</v>
      </c>
      <c r="F8" s="8">
        <f>F7-(F7*I8)</f>
        <v>4.314120557503491E-2</v>
      </c>
      <c r="G8" s="8">
        <f>G7-(E7*I8)</f>
        <v>0.17666349036114398</v>
      </c>
      <c r="H8" s="8">
        <f>H7-(D7*I8)</f>
        <v>-0.11647025902776278</v>
      </c>
      <c r="I8" s="22">
        <f>(B8-(D7*B7+E7*B6+F7*B5+G7*B4+H7*B3))/(1-(D7*B3+E7*B4+F7*B5+G7*B6+H7*B7))</f>
        <v>-7.1930696197718344E-2</v>
      </c>
      <c r="J8" s="8"/>
      <c r="K8" s="8"/>
      <c r="L8" s="8"/>
      <c r="M8" s="8"/>
      <c r="N8" s="8"/>
      <c r="O8" s="8"/>
      <c r="P8" s="8"/>
      <c r="Q8" s="8"/>
      <c r="R8" s="8"/>
      <c r="S8" s="8"/>
      <c r="T8" s="8"/>
    </row>
    <row r="9" spans="1:20" x14ac:dyDescent="0.25">
      <c r="A9" s="23">
        <v>7</v>
      </c>
      <c r="B9" s="13">
        <v>0.1183545795886555</v>
      </c>
      <c r="C9" s="8">
        <f>J9</f>
        <v>-0.24451177347939856</v>
      </c>
      <c r="D9" s="8">
        <f>D8-(I8*J9)</f>
        <v>0.71641984851138107</v>
      </c>
      <c r="E9" s="8">
        <f>E8-(H8*J9)</f>
        <v>-6.2682700600058538E-5</v>
      </c>
      <c r="F9" s="8">
        <f>F8-(G8*J9)</f>
        <v>8.6337508912298855E-2</v>
      </c>
      <c r="G9" s="8">
        <f>G8-(F8*J9)</f>
        <v>0.18721202304633508</v>
      </c>
      <c r="H9" s="8">
        <f>H8-(E8*J9)</f>
        <v>-0.10952229392142861</v>
      </c>
      <c r="I9" s="8">
        <f>I8-(D8*J9)</f>
        <v>0.10754284065065044</v>
      </c>
      <c r="J9" s="22">
        <f>(B9-(D8*B8+E8*B7+F8*B6+G8*B5+H8*B4+I8*B3))/(1-(D8*B3+E8*B4+F8*B5+G8*B6+H8*B7+I8*B8))</f>
        <v>-0.24451177347939856</v>
      </c>
      <c r="K9" s="8"/>
      <c r="L9" s="8"/>
      <c r="M9" s="8"/>
      <c r="N9" s="8"/>
      <c r="O9" s="8"/>
      <c r="P9" s="8"/>
      <c r="Q9" s="8"/>
      <c r="R9" s="8"/>
      <c r="S9" s="8"/>
      <c r="T9" s="8"/>
    </row>
    <row r="10" spans="1:20" x14ac:dyDescent="0.25">
      <c r="A10" s="23">
        <v>8</v>
      </c>
      <c r="B10" s="13">
        <v>4.0437442743786751E-2</v>
      </c>
      <c r="C10" s="8">
        <f>K10</f>
        <v>4.21409294200654E-2</v>
      </c>
      <c r="D10" s="8">
        <f>D9-(J9*K10)</f>
        <v>0.72672380189995145</v>
      </c>
      <c r="E10" s="8">
        <f>E9-(I9*K10)</f>
        <v>-4.594637958092459E-3</v>
      </c>
      <c r="F10" s="8">
        <f>F9-(H9*K10)</f>
        <v>9.095288017036543E-2</v>
      </c>
      <c r="G10" s="8">
        <f>G$9-(G9*$K$10)</f>
        <v>0.17932273439655183</v>
      </c>
      <c r="H10" s="8">
        <f>H$9-(F9*$K$10)</f>
        <v>-0.11316063679080605</v>
      </c>
      <c r="I10" s="8">
        <f>I$9-(E9*$K$10)</f>
        <v>0.10754548215791228</v>
      </c>
      <c r="J10" s="8">
        <f>J$9-(D9*$K$10)</f>
        <v>-0.2747023717506506</v>
      </c>
      <c r="K10" s="22">
        <f>(B10-(D9*B9+E9*B8+F9*B7+G9*B6+H9*B5+I9*B4+J9*B3))/(1-(D9*B3+E9*B4+F9*B5+G9*B6+H9*B7+I9*B8+J9*B9))</f>
        <v>4.21409294200654E-2</v>
      </c>
      <c r="L10" s="8"/>
      <c r="M10" s="8"/>
      <c r="N10" s="8"/>
      <c r="O10" s="8"/>
      <c r="P10" s="8"/>
      <c r="Q10" s="8"/>
      <c r="R10" s="8"/>
      <c r="S10" s="8"/>
      <c r="T10" s="8"/>
    </row>
    <row r="11" spans="1:20" x14ac:dyDescent="0.25">
      <c r="A11" s="23">
        <v>9</v>
      </c>
      <c r="B11" s="13">
        <v>-3.6732632460134571E-2</v>
      </c>
      <c r="C11" s="8">
        <f>L11</f>
        <v>-4.8612576452325543E-2</v>
      </c>
      <c r="D11" s="8">
        <f>D10-(K10*L11)</f>
        <v>0.72877238105315645</v>
      </c>
      <c r="E11" s="8">
        <f>E10-(J10*L11)</f>
        <v>-1.7948628006456115E-2</v>
      </c>
      <c r="F11" s="8">
        <f>F10-(I10*L11)</f>
        <v>9.6180943143869158E-2</v>
      </c>
      <c r="G11" s="8">
        <f>G$10-(H10*$L$11)</f>
        <v>0.17382170428916494</v>
      </c>
      <c r="H11" s="8">
        <f>H$10-(G10*$L$11)</f>
        <v>-0.10444329665531361</v>
      </c>
      <c r="I11" s="8">
        <f>I$10-(F10*$L$11)</f>
        <v>0.11196693599875338</v>
      </c>
      <c r="J11" s="8">
        <f>J$10-(E10*$L$11)</f>
        <v>-0.27492572893965911</v>
      </c>
      <c r="K11" s="8">
        <f>K$10-(D10*$L$11)</f>
        <v>7.7468845799651465E-2</v>
      </c>
      <c r="L11" s="22">
        <f>(B11-(D10*B10+E10*B9+F10*B8+G10*B7+H10*B6+I10*B5+J10*B4+K10*B3))/(1-(D10*B3+E10*B4+F10*B5+G10*B6+H10*B7+I10*B8+J10*B9+K10*B10))</f>
        <v>-4.8612576452325543E-2</v>
      </c>
      <c r="M11" s="8"/>
      <c r="N11" s="8"/>
      <c r="O11" s="8"/>
      <c r="P11" s="8"/>
      <c r="Q11" s="8"/>
      <c r="R11" s="8"/>
      <c r="S11" s="8"/>
      <c r="T11" s="8"/>
    </row>
    <row r="12" spans="1:20" x14ac:dyDescent="0.25">
      <c r="A12" s="23">
        <v>10</v>
      </c>
      <c r="B12" s="13">
        <v>-6.9522057909413626E-2</v>
      </c>
      <c r="C12" s="8">
        <f>M12</f>
        <v>8.5303961629293532E-2</v>
      </c>
      <c r="D12" s="8">
        <f>D11-(L11*M12)</f>
        <v>0.73291922640954676</v>
      </c>
      <c r="E12" s="8">
        <f>E11-(K11*M12)</f>
        <v>-2.4557027456015242E-2</v>
      </c>
      <c r="F12" s="8">
        <f>F11-(J11*M12)</f>
        <v>0.11963319697624339</v>
      </c>
      <c r="G12" s="8">
        <f>G$11-(I11*$M$12)</f>
        <v>0.16427048107697773</v>
      </c>
      <c r="H12" s="8">
        <f>H$11-(H11*$M$12)</f>
        <v>-9.5533869684991821E-2</v>
      </c>
      <c r="I12" s="8">
        <f>I$11-(G11*$M$12)</f>
        <v>9.7139256005732047E-2</v>
      </c>
      <c r="J12" s="8">
        <f>J$11-(F11*$M$12)</f>
        <v>-0.283130344423073</v>
      </c>
      <c r="K12" s="8">
        <f>K$11-(E11*$M$12)</f>
        <v>7.8999934874412661E-2</v>
      </c>
      <c r="L12" s="8">
        <f>L$11-(D11*$M$12)</f>
        <v>-0.11077974768217289</v>
      </c>
      <c r="M12" s="22">
        <f>(B12-(D11*B11+E11*B10+F11*B9+G11*B8+H11*B7+I11*B6+J11*B5+K11*B4+L11*B3))/(1-(D11*B3+E11*B4+F11*B5+G11*B6+H11*B7+I11*B8+J11*B9+K11*B10+L11*B11))</f>
        <v>8.5303961629293532E-2</v>
      </c>
      <c r="N12" s="8"/>
      <c r="O12" s="8"/>
      <c r="P12" s="8"/>
      <c r="Q12" s="8"/>
      <c r="R12" s="8"/>
      <c r="S12" s="8"/>
      <c r="T12" s="8"/>
    </row>
    <row r="13" spans="1:20" x14ac:dyDescent="0.25">
      <c r="A13" s="23">
        <v>11</v>
      </c>
      <c r="B13" s="13">
        <v>-0.1153833106116415</v>
      </c>
      <c r="C13" s="8">
        <f>N13</f>
        <v>1.1598719224911968E-2</v>
      </c>
      <c r="D13" s="8">
        <f>D12-(M12*N13)</f>
        <v>0.7319298097098359</v>
      </c>
      <c r="E13" s="8">
        <f>E12-(L12*N13)</f>
        <v>-2.3272124266843126E-2</v>
      </c>
      <c r="F13" s="8">
        <f>F12-(K12*N13)</f>
        <v>0.11871689891284874</v>
      </c>
      <c r="G13" s="8">
        <f>G$12-(J12*$N$13)</f>
        <v>0.16755443044599358</v>
      </c>
      <c r="H13" s="8">
        <f>H$12-(I12*$N$13)</f>
        <v>-9.666056064111915E-2</v>
      </c>
      <c r="I13" s="8">
        <f>I$12-(H12*$N$13)</f>
        <v>9.8247326536677601E-2</v>
      </c>
      <c r="J13" s="8">
        <f>J$12-(G12*$N$13)</f>
        <v>-0.28503567161002608</v>
      </c>
      <c r="K13" s="8">
        <f>K$12-(F12*$N$13)</f>
        <v>7.7612343012706628E-2</v>
      </c>
      <c r="L13" s="8">
        <f>L$12-(E12*$N$13)</f>
        <v>-0.1104949176157121</v>
      </c>
      <c r="M13" s="8">
        <f>M$12-(D12*$N$13)</f>
        <v>7.680303730762951E-2</v>
      </c>
      <c r="N13" s="22">
        <f>(B13-(D12*B12+E12*B11+F12*B10+G12*B9+H12*B8+I12*B7+J12*B6+K12*B5+L12*B4+M12*B3))/(1-(D12*B3+E12*B4+F12*B5+G12*B6+H12*B7+I12*B8+J12*B9+K12*B10+L12*B11+M12*B12))</f>
        <v>1.1598719224911968E-2</v>
      </c>
      <c r="O13" s="8"/>
      <c r="P13" s="8"/>
      <c r="Q13" s="8"/>
      <c r="R13" s="8"/>
      <c r="S13" s="8"/>
      <c r="T13" s="8"/>
    </row>
    <row r="14" spans="1:20" x14ac:dyDescent="0.25">
      <c r="A14" s="23">
        <v>12</v>
      </c>
      <c r="B14" s="13">
        <v>-0.10519355667985421</v>
      </c>
      <c r="C14" s="8">
        <f>O14</f>
        <v>0.10536419860279678</v>
      </c>
      <c r="D14" s="8">
        <f>D13-(N13*O14)</f>
        <v>0.73070771995388417</v>
      </c>
      <c r="E14" s="8">
        <f>E13-(M13*O14)</f>
        <v>-3.1364414743022213E-2</v>
      </c>
      <c r="F14" s="8">
        <f>F13-(L13*O14)</f>
        <v>0.13035910735711029</v>
      </c>
      <c r="G14" s="8">
        <f>G$13-(K13*$O$14)</f>
        <v>0.15937686812277438</v>
      </c>
      <c r="H14" s="8">
        <f>H$13-(J13*$O$14)</f>
        <v>-6.6628005528718795E-2</v>
      </c>
      <c r="I14" s="8">
        <f>I$13-(I13*$O$14)</f>
        <v>8.789557571127328E-2</v>
      </c>
      <c r="J14" s="8">
        <f>J$13-(H13*$O$14)</f>
        <v>-0.27485110910157751</v>
      </c>
      <c r="K14" s="8">
        <f>K$13-(G13*$O$14)</f>
        <v>5.995810472641646E-2</v>
      </c>
      <c r="L14" s="8">
        <f>L$13-(F13*$O$14)</f>
        <v>-0.12300342853027364</v>
      </c>
      <c r="M14" s="8">
        <f>M$13-(E13*$O$14)</f>
        <v>7.9255086030790137E-2</v>
      </c>
      <c r="N14" s="8">
        <f>N$13-(D13*$O$14)</f>
        <v>-6.5520478608662433E-2</v>
      </c>
      <c r="O14" s="22">
        <f>(B14-(D13*B13+E13*B12+F13*B11+G13*B10+H13*B9+I13*B8+J13*B7+K13*B6+L13*B5+M13*B4+N13*B3))/(1-(D13*B3+E13*B4+F13*B5+G13*B6+H13*B7+I13*B8+J13*B9+K13*B10+L13*B11+M13*B12+N13*B13))</f>
        <v>0.10536419860279678</v>
      </c>
      <c r="P14" s="8"/>
      <c r="Q14" s="8"/>
      <c r="R14" s="8"/>
      <c r="S14" s="8"/>
      <c r="T14" s="8"/>
    </row>
    <row r="15" spans="1:20" x14ac:dyDescent="0.25">
      <c r="A15" s="23">
        <v>13</v>
      </c>
      <c r="B15" s="13">
        <v>-0.10457712465719679</v>
      </c>
      <c r="C15" s="8">
        <f>P15</f>
        <v>1.5824272810804271E-2</v>
      </c>
      <c r="D15" s="8">
        <f>D14-(O14*P15)</f>
        <v>0.7290404081307017</v>
      </c>
      <c r="E15" s="8">
        <f>E14-(N14*P15)</f>
        <v>-3.0327600814824274E-2</v>
      </c>
      <c r="F15" s="8">
        <f>F14-(M14*P15)</f>
        <v>0.12910495325411531</v>
      </c>
      <c r="G15" s="8">
        <f>G$14-(L14*$P$15)</f>
        <v>0.16132330793250169</v>
      </c>
      <c r="H15" s="8">
        <f>H$14-(K14*$P$15)</f>
        <v>-6.7576798935128385E-2</v>
      </c>
      <c r="I15" s="8">
        <f>I$14-(J14*$P$15)</f>
        <v>9.2244894644048767E-2</v>
      </c>
      <c r="J15" s="8">
        <f>J$14-(I14*$P$15)</f>
        <v>-0.27624199267049537</v>
      </c>
      <c r="K15" s="8">
        <f>K$14-(H14*$P$15)</f>
        <v>6.1012444462742683E-2</v>
      </c>
      <c r="L15" s="8">
        <f>L$14-(G14*$P$15)</f>
        <v>-0.12552545157118</v>
      </c>
      <c r="M15" s="8">
        <f>M$14-(F14*$P$15)</f>
        <v>7.7192247952598297E-2</v>
      </c>
      <c r="N15" s="8">
        <f>N$14-(E14*$P$15)</f>
        <v>-6.5024159553217636E-2</v>
      </c>
      <c r="O15" s="8">
        <f>O$14-(D14*$P$15)</f>
        <v>9.3801280297285738E-2</v>
      </c>
      <c r="P15" s="22">
        <f>(B15-(D14*B14+E14*B13+F14*B12+G14*B11+H14*B10+I14*B9+J14*B8+K14*B7+L14*B6+M14*B5+N14*B4+O14*B3))/(1-(D14*B3+E14*B4+F14*B5+G14*B6+H14*B7+I14*B8+J14*B9+K14*B10+L14*B11+M14*B12+N14*B13+O14*B14))</f>
        <v>1.5824272810804271E-2</v>
      </c>
      <c r="Q15" s="8"/>
      <c r="R15" s="8"/>
      <c r="S15" s="8"/>
      <c r="T15" s="8"/>
    </row>
    <row r="16" spans="1:20" x14ac:dyDescent="0.25">
      <c r="A16" s="23">
        <v>14</v>
      </c>
      <c r="B16" s="13">
        <v>-8.8786812311816565E-2</v>
      </c>
      <c r="C16" s="8">
        <f>Q16</f>
        <v>-2.609433806952953E-2</v>
      </c>
      <c r="D16" s="8">
        <f>D15-(P15*Q16)</f>
        <v>0.7294533320551313</v>
      </c>
      <c r="E16" s="8">
        <f>E15-(O15*Q16)</f>
        <v>-2.78799184953922E-2</v>
      </c>
      <c r="F16" s="8">
        <f>F15-(N15*Q16)</f>
        <v>0.1274081908520466</v>
      </c>
      <c r="G16" s="8">
        <f>G15-(M15*Q16)</f>
        <v>0.16333758854692373</v>
      </c>
      <c r="H16" s="8">
        <f>H$15-(L15*$Q$16)</f>
        <v>-7.0852302504757117E-2</v>
      </c>
      <c r="I16" s="8">
        <f>I$15-(K15*$Q$16)</f>
        <v>9.3836973996307971E-2</v>
      </c>
      <c r="J16" s="8">
        <f>J$15-(J15*$Q$16)</f>
        <v>-0.2834503446162398</v>
      </c>
      <c r="K16" s="8">
        <f>K$15-(I15*$Q$16)</f>
        <v>6.3419513928772625E-2</v>
      </c>
      <c r="L16" s="8">
        <f>L$15-(H15*$Q$16)</f>
        <v>-0.12728882340824987</v>
      </c>
      <c r="M16" s="8">
        <f>M$15-(G15*$Q$16)</f>
        <v>8.1401872888283808E-2</v>
      </c>
      <c r="N16" s="8">
        <f>N$15-(F15*$Q$16)</f>
        <v>-6.1655251256553946E-2</v>
      </c>
      <c r="O16" s="8">
        <f>O$15-(E15*$Q$16)</f>
        <v>9.3009901628785974E-2</v>
      </c>
      <c r="P16" s="8">
        <f>P$15-(D15*$Q$16)</f>
        <v>3.4848099686914588E-2</v>
      </c>
      <c r="Q16" s="22">
        <f>(B16-(D15*B15+E15*B14+F15*B13+G15*B12+H15*B11+I15*B10+J15*B9+K15*B8+L15*B7+M15*B6+N15*B5+O15*B4+P15*B3))/(1-(D15*B3+E15*B4+F15*B5+G15*B6+H15*B7+I15*B8+J15*B9+K15*B10+L15*B11+M15*B12+N15*B13+O15*B14+P15*B15))</f>
        <v>-2.609433806952953E-2</v>
      </c>
      <c r="R16" s="8"/>
      <c r="S16" s="8"/>
      <c r="T16" s="8"/>
    </row>
    <row r="17" spans="1:20" x14ac:dyDescent="0.25">
      <c r="A17" s="23">
        <v>15</v>
      </c>
      <c r="B17" s="13">
        <v>-6.490654912333399E-2</v>
      </c>
      <c r="C17" s="8">
        <f>R17</f>
        <v>3.4894080002516946E-2</v>
      </c>
      <c r="D17" s="8">
        <f>D$16-(Q16*$R$17)</f>
        <v>0.73036386997534219</v>
      </c>
      <c r="E17" s="8">
        <f>E$16-(P16*$R$17)</f>
        <v>-2.9095910873803081E-2</v>
      </c>
      <c r="F17" s="8">
        <f>F$16-(O16*$R$17)</f>
        <v>0.12416269590358552</v>
      </c>
      <c r="G17" s="8">
        <f>G$16-(N16*$R$17)</f>
        <v>0.1654889918168452</v>
      </c>
      <c r="H17" s="8">
        <f>H$16-(M16*$R$17)</f>
        <v>-7.3692745969675608E-2</v>
      </c>
      <c r="I17" s="8">
        <f>I$16-(L16*$R$17)</f>
        <v>9.8278600383741699E-2</v>
      </c>
      <c r="J17" s="8">
        <f>J$16-(K16*$R$17)</f>
        <v>-0.28566331020899111</v>
      </c>
      <c r="K17" s="8">
        <f>K$16-(J16*$R$17)</f>
        <v>7.3310252930552697E-2</v>
      </c>
      <c r="L17" s="8">
        <f>L$16-(I16*$R$17)</f>
        <v>-0.13056317828607114</v>
      </c>
      <c r="M17" s="8">
        <f>M$16-(H16*$R$17)</f>
        <v>8.3874198800247338E-2</v>
      </c>
      <c r="N17" s="8">
        <f>N$16-(G16*$R$17)</f>
        <v>-6.7354766138728497E-2</v>
      </c>
      <c r="O17" s="8">
        <f>O$16-(F16*$R$17)</f>
        <v>8.8564110024218712E-2</v>
      </c>
      <c r="P17" s="8">
        <f>P$16-(E16*$R$17)</f>
        <v>3.5820943793356458E-2</v>
      </c>
      <c r="Q17" s="8">
        <f>Q$16-(D16*$R$17)</f>
        <v>-5.1547940996363839E-2</v>
      </c>
      <c r="R17" s="22">
        <f>(B17-(D16*B16+E16*B15+F16*B14+G16*B13+H16*B12+I16*B11+J16*B10+K16*B9+L16*B8+M16*B7+N16*B6+O16*B5+P16*B4+Q16*B3))/(1-(D16*B3+E16*B4+F16*B5+G16*B6+H16*B7+I16*B8+J16*B9+K16*B10+L16*B11+M16*B12+N16*B13+O16*B14+P16*B15+Q16*B16))</f>
        <v>3.4894080002516946E-2</v>
      </c>
      <c r="S17" s="8"/>
      <c r="T17" s="8"/>
    </row>
    <row r="18" spans="1:20" x14ac:dyDescent="0.25">
      <c r="A18" s="23">
        <v>16</v>
      </c>
      <c r="B18" s="13">
        <v>-1.4809394757308681E-2</v>
      </c>
      <c r="C18" s="8">
        <f>S18</f>
        <v>1.2924172884969849E-2</v>
      </c>
      <c r="D18" s="8">
        <f>D17-(R17*S18)</f>
        <v>0.72991289285272765</v>
      </c>
      <c r="E18" s="8">
        <f>E17-(Q17*S18)</f>
        <v>-2.842969637250185E-2</v>
      </c>
      <c r="F18" s="8">
        <f>F17-(P17*S18)</f>
        <v>0.12369973983309739</v>
      </c>
      <c r="G18" s="8">
        <f>G17-(O17*S18)</f>
        <v>0.16434437394748871</v>
      </c>
      <c r="H18" s="8">
        <f>H17-(N17*S18)</f>
        <v>-7.2822241327471962E-2</v>
      </c>
      <c r="I18" s="8">
        <f>I17-(M17*S18)</f>
        <v>9.7194595737858977E-2</v>
      </c>
      <c r="J18" s="8">
        <f>J17-(L17*S18)</f>
        <v>-0.28397588912041077</v>
      </c>
      <c r="K18" s="8">
        <f>K17-(K17*S18)</f>
        <v>7.2362778547437362E-2</v>
      </c>
      <c r="L18" s="8">
        <f>L17-(J17*S18)</f>
        <v>-0.12687121627803738</v>
      </c>
      <c r="M18" s="8">
        <f>M17-(I17*S18)</f>
        <v>8.2604029177994989E-2</v>
      </c>
      <c r="N18" s="8">
        <f>N17-(F17*S18)</f>
        <v>-6.8959466286450374E-2</v>
      </c>
      <c r="O18" s="8">
        <f>O17-(G17*S18)</f>
        <v>8.6425301683418443E-2</v>
      </c>
      <c r="P18" s="8">
        <f>P17-(F17*S18)</f>
        <v>3.4216243645634581E-2</v>
      </c>
      <c r="Q18" s="8">
        <f>Q17-(E17*S18)</f>
        <v>-5.1171900413985137E-2</v>
      </c>
      <c r="R18" s="8">
        <f>R17-(D17*S18)</f>
        <v>2.5454731078019984E-2</v>
      </c>
      <c r="S18" s="22">
        <f>(B18-(D17*B17+E17*B16+F17*B15+G17*B14+H17*B13+I17*B12+J17*B11+K17*B10+L17*B9+M17*B8+N17*B7+O17*B6+P17*B5+Q17*B4+R17*B3))/(1-(D17*B3+E17*B4+F17*B5+G17*B6+H17*B7+I17*B8+J17*B9+K17*B10+L17*B11+M17*B12+N17*B13+O17*B14+P17*B15+Q17*B16+R17*B17))</f>
        <v>1.2924172884969849E-2</v>
      </c>
      <c r="T18" s="8"/>
    </row>
    <row r="19" spans="1:20" x14ac:dyDescent="0.25">
      <c r="A19" s="23">
        <v>17</v>
      </c>
      <c r="B19" s="13">
        <v>-8.2940540218428057E-3</v>
      </c>
      <c r="C19" s="8">
        <f>T19</f>
        <v>-6.0524722607728523E-2</v>
      </c>
      <c r="D19" s="8">
        <f>D18-(S18*T19)</f>
        <v>0.73069512483152477</v>
      </c>
      <c r="E19" s="8">
        <f>E18-(R18*T19)</f>
        <v>-2.6889055834950364E-2</v>
      </c>
      <c r="F19" s="8">
        <f>F18-(Q18*T19)</f>
        <v>0.12060257475523063</v>
      </c>
      <c r="G19" s="8">
        <f>G18-(P18*T19)</f>
        <v>0.1664153026028192</v>
      </c>
      <c r="H19" s="8">
        <f>H18-(O18*T19)</f>
        <v>-6.7591373916793804E-2</v>
      </c>
      <c r="I19" s="8">
        <f>I18-(N18*T19)</f>
        <v>9.3020843169694556E-2</v>
      </c>
      <c r="J19" s="8">
        <f>J18-(M18*T19)</f>
        <v>-0.27897630316813193</v>
      </c>
      <c r="K19" s="8">
        <f>K18-(L18*T19)</f>
        <v>6.4683933375304023E-2</v>
      </c>
      <c r="L19" s="8">
        <f>L18-(K18*T19)</f>
        <v>-0.12249147917932925</v>
      </c>
      <c r="M19" s="8">
        <f>M18-(J18*T19)</f>
        <v>6.5416467261699057E-2</v>
      </c>
      <c r="N19" s="8">
        <f>N18-(I18*T19)</f>
        <v>-6.3076790340446151E-2</v>
      </c>
      <c r="O19" s="8">
        <f>O18-(H18*T19)</f>
        <v>8.2017755727400138E-2</v>
      </c>
      <c r="P19" s="8">
        <f>P18-(G18*T19)</f>
        <v>4.4163141290947144E-2</v>
      </c>
      <c r="Q19" s="8">
        <f>Q18-(F18*T19)</f>
        <v>-4.3685007973938733E-2</v>
      </c>
      <c r="R19" s="8">
        <f>R18-(E18*T19)</f>
        <v>2.3734031591252362E-2</v>
      </c>
      <c r="S19" s="8">
        <f>S18-(D18*T19)</f>
        <v>5.7101948252685858E-2</v>
      </c>
      <c r="T19" s="22">
        <f>(B19-(D18*B18+E18*B17+F18*B16+G18*B15+H18*B14+I18*B13+J18*B12+K18*B11+L18*B10+M18*B9+N18*B8+O18*B7+P18*B6+Q18*B5+R18*B4+S18*B3))/(1-(D18*B3+E18*B4+F18*B5+G18*B6+H18*B7+I18*B8+J18*B9+K18*B10+L18*B11+M18*B12+N18*B13+O18*B14+P18*B15+Q18*B16+R18*B17+S18*B18))</f>
        <v>-6.0524722607728523E-2</v>
      </c>
    </row>
    <row r="20" spans="1:20" x14ac:dyDescent="0.25">
      <c r="B20" s="13">
        <v>3.2809293837118357E-2</v>
      </c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7"/>
  <sheetViews>
    <sheetView workbookViewId="0">
      <selection activeCell="D1" sqref="D1"/>
    </sheetView>
  </sheetViews>
  <sheetFormatPr defaultRowHeight="15" x14ac:dyDescent="0.25"/>
  <cols>
    <col min="4" max="4" width="13.7109375" customWidth="1"/>
    <col min="5" max="5" width="26.42578125" customWidth="1"/>
    <col min="6" max="6" width="40.5703125" customWidth="1"/>
    <col min="7" max="7" width="50.140625" customWidth="1"/>
    <col min="8" max="8" width="64.28515625" customWidth="1"/>
  </cols>
  <sheetData>
    <row r="1" spans="1:20" x14ac:dyDescent="0.25">
      <c r="A1" s="15" t="s">
        <v>7</v>
      </c>
      <c r="B1" s="16" t="s">
        <v>8</v>
      </c>
      <c r="C1" s="16" t="s">
        <v>9</v>
      </c>
      <c r="D1" s="17"/>
      <c r="E1" s="17"/>
      <c r="F1" s="17"/>
      <c r="G1" s="17"/>
      <c r="H1" s="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18" x14ac:dyDescent="0.35">
      <c r="A2" s="18" t="s">
        <v>10</v>
      </c>
      <c r="B2" s="19" t="s">
        <v>11</v>
      </c>
      <c r="C2" s="19" t="s">
        <v>12</v>
      </c>
      <c r="D2" s="19" t="s">
        <v>13</v>
      </c>
      <c r="E2" s="19" t="s">
        <v>14</v>
      </c>
      <c r="F2" s="19" t="s">
        <v>15</v>
      </c>
      <c r="G2" s="19" t="s">
        <v>16</v>
      </c>
      <c r="H2" s="19" t="s">
        <v>17</v>
      </c>
      <c r="I2" s="19" t="s">
        <v>18</v>
      </c>
      <c r="J2" s="19" t="s">
        <v>19</v>
      </c>
      <c r="K2" s="20" t="s">
        <v>20</v>
      </c>
      <c r="L2" s="19" t="s">
        <v>21</v>
      </c>
      <c r="M2" s="20" t="s">
        <v>22</v>
      </c>
      <c r="N2" s="19" t="s">
        <v>23</v>
      </c>
      <c r="O2" s="19" t="s">
        <v>24</v>
      </c>
      <c r="P2" s="20" t="s">
        <v>25</v>
      </c>
      <c r="Q2" s="19" t="s">
        <v>26</v>
      </c>
      <c r="R2" s="20" t="s">
        <v>27</v>
      </c>
      <c r="S2" s="19" t="s">
        <v>28</v>
      </c>
      <c r="T2" s="20" t="s">
        <v>29</v>
      </c>
    </row>
    <row r="3" spans="1:20" x14ac:dyDescent="0.25">
      <c r="A3" s="21">
        <v>1</v>
      </c>
      <c r="B3" s="13">
        <v>0.79951353865553687</v>
      </c>
      <c r="C3" s="2" t="s">
        <v>30</v>
      </c>
      <c r="D3" s="24" t="s">
        <v>35</v>
      </c>
      <c r="E3" s="25"/>
      <c r="F3" s="25"/>
      <c r="G3" s="25"/>
      <c r="H3" s="25"/>
      <c r="I3" s="25"/>
      <c r="J3" s="25"/>
      <c r="K3" s="25"/>
      <c r="L3" s="25"/>
      <c r="M3" s="8"/>
      <c r="N3" s="8"/>
      <c r="O3" s="8"/>
      <c r="P3" s="8"/>
      <c r="Q3" s="8"/>
      <c r="R3" s="8"/>
      <c r="S3" s="8"/>
      <c r="T3" s="8"/>
    </row>
    <row r="4" spans="1:20" x14ac:dyDescent="0.25">
      <c r="A4" s="21">
        <v>2</v>
      </c>
      <c r="B4" s="13">
        <v>0.66312343055454082</v>
      </c>
      <c r="C4" s="2" t="s">
        <v>31</v>
      </c>
      <c r="D4" s="9" t="s">
        <v>36</v>
      </c>
      <c r="E4" s="24" t="s">
        <v>40</v>
      </c>
      <c r="F4" s="25"/>
      <c r="G4" s="25"/>
      <c r="H4" s="25"/>
      <c r="I4" s="25"/>
      <c r="J4" s="25"/>
      <c r="K4" s="25"/>
      <c r="L4" s="25"/>
      <c r="M4" s="8"/>
      <c r="N4" s="8"/>
      <c r="O4" s="8"/>
      <c r="P4" s="8"/>
      <c r="Q4" s="8"/>
      <c r="R4" s="8"/>
      <c r="S4" s="8"/>
      <c r="T4" s="8"/>
    </row>
    <row r="5" spans="1:20" x14ac:dyDescent="0.25">
      <c r="A5" s="21">
        <v>3</v>
      </c>
      <c r="B5" s="13">
        <v>0.5752315428541146</v>
      </c>
      <c r="C5" s="2" t="s">
        <v>32</v>
      </c>
      <c r="D5" s="9" t="s">
        <v>37</v>
      </c>
      <c r="E5" s="9" t="s">
        <v>41</v>
      </c>
      <c r="F5" s="24" t="s">
        <v>44</v>
      </c>
      <c r="G5" s="25"/>
      <c r="H5" s="25"/>
      <c r="I5" s="25"/>
      <c r="J5" s="25"/>
      <c r="K5" s="25"/>
      <c r="L5" s="25"/>
      <c r="M5" s="8"/>
      <c r="N5" s="8"/>
      <c r="O5" s="8"/>
      <c r="P5" s="8"/>
      <c r="Q5" s="8"/>
      <c r="R5" s="8"/>
      <c r="S5" s="8"/>
      <c r="T5" s="8"/>
    </row>
    <row r="6" spans="1:20" x14ac:dyDescent="0.25">
      <c r="A6" s="23">
        <v>4</v>
      </c>
      <c r="B6" s="13">
        <v>0.51140449468306171</v>
      </c>
      <c r="C6" s="2" t="s">
        <v>33</v>
      </c>
      <c r="D6" s="9" t="s">
        <v>38</v>
      </c>
      <c r="E6" s="9" t="s">
        <v>42</v>
      </c>
      <c r="F6" s="9" t="s">
        <v>45</v>
      </c>
      <c r="G6" s="24" t="s">
        <v>47</v>
      </c>
      <c r="H6" s="25"/>
      <c r="I6" s="25"/>
      <c r="J6" s="25"/>
      <c r="K6" s="25"/>
      <c r="L6" s="25"/>
      <c r="M6" s="8"/>
      <c r="N6" s="8"/>
      <c r="O6" s="8"/>
      <c r="P6" s="8"/>
      <c r="Q6" s="8"/>
      <c r="R6" s="8"/>
      <c r="S6" s="8"/>
      <c r="T6" s="8"/>
    </row>
    <row r="7" spans="1:20" x14ac:dyDescent="0.25">
      <c r="A7" s="23">
        <v>5</v>
      </c>
      <c r="B7" s="13">
        <v>0.38759342278600395</v>
      </c>
      <c r="C7" s="2" t="s">
        <v>34</v>
      </c>
      <c r="D7" s="9" t="s">
        <v>39</v>
      </c>
      <c r="E7" s="9" t="s">
        <v>43</v>
      </c>
      <c r="F7" s="9" t="s">
        <v>46</v>
      </c>
      <c r="G7" s="9" t="s">
        <v>48</v>
      </c>
      <c r="H7" s="24" t="s">
        <v>49</v>
      </c>
      <c r="I7" s="25"/>
      <c r="J7" s="25"/>
      <c r="K7" s="25"/>
      <c r="L7" s="25"/>
      <c r="M7" s="8"/>
      <c r="N7" s="8"/>
      <c r="O7" s="8"/>
      <c r="P7" s="8"/>
      <c r="Q7" s="8"/>
      <c r="R7" s="8"/>
      <c r="S7" s="8"/>
      <c r="T7" s="8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40"/>
  <sheetViews>
    <sheetView workbookViewId="0">
      <selection activeCell="U15" sqref="U15"/>
    </sheetView>
  </sheetViews>
  <sheetFormatPr defaultRowHeight="15" x14ac:dyDescent="0.25"/>
  <sheetData>
    <row r="1" spans="1:21" x14ac:dyDescent="0.25">
      <c r="A1" s="26">
        <v>1</v>
      </c>
      <c r="B1" s="14">
        <v>0.79951353865553687</v>
      </c>
      <c r="C1" s="14">
        <v>0.66312343055454082</v>
      </c>
      <c r="D1" s="14">
        <v>0.5752315428541146</v>
      </c>
      <c r="E1" s="14">
        <v>0.51140449468306171</v>
      </c>
      <c r="F1" s="14">
        <v>0.38759342278600395</v>
      </c>
      <c r="G1" s="14">
        <v>0.27594411306127714</v>
      </c>
      <c r="H1" s="14">
        <v>0.1183545795886555</v>
      </c>
      <c r="I1" s="14">
        <v>4.0437442743786751E-2</v>
      </c>
      <c r="J1" s="14">
        <v>-3.6732632460134571E-2</v>
      </c>
      <c r="K1" s="14">
        <v>-6.9522057909413626E-2</v>
      </c>
      <c r="L1" s="14">
        <v>-0.1153833106116415</v>
      </c>
      <c r="M1" s="14">
        <v>-0.10519355667985421</v>
      </c>
      <c r="N1" s="14">
        <v>-0.10457712465719679</v>
      </c>
      <c r="O1" s="14">
        <v>-8.8786812311816565E-2</v>
      </c>
      <c r="P1" s="14">
        <v>-6.490654912333399E-2</v>
      </c>
      <c r="Q1" s="14">
        <v>-1.4809394757308681E-2</v>
      </c>
      <c r="R1" s="14">
        <v>-8.2940540218428057E-3</v>
      </c>
      <c r="S1" s="13"/>
      <c r="T1" s="1"/>
      <c r="U1" s="1"/>
    </row>
    <row r="2" spans="1:21" x14ac:dyDescent="0.25">
      <c r="A2" s="14">
        <v>0.79951353865553687</v>
      </c>
      <c r="B2" s="26">
        <v>1</v>
      </c>
      <c r="C2" s="14">
        <f>B1</f>
        <v>0.79951353865553687</v>
      </c>
      <c r="D2" s="14">
        <f t="shared" ref="D2:R2" si="0">C1</f>
        <v>0.66312343055454082</v>
      </c>
      <c r="E2" s="14">
        <f t="shared" si="0"/>
        <v>0.5752315428541146</v>
      </c>
      <c r="F2" s="14">
        <f t="shared" si="0"/>
        <v>0.51140449468306171</v>
      </c>
      <c r="G2" s="14">
        <f t="shared" si="0"/>
        <v>0.38759342278600395</v>
      </c>
      <c r="H2" s="14">
        <f t="shared" si="0"/>
        <v>0.27594411306127714</v>
      </c>
      <c r="I2" s="14">
        <f t="shared" si="0"/>
        <v>0.1183545795886555</v>
      </c>
      <c r="J2" s="14">
        <f t="shared" si="0"/>
        <v>4.0437442743786751E-2</v>
      </c>
      <c r="K2" s="14">
        <f t="shared" si="0"/>
        <v>-3.6732632460134571E-2</v>
      </c>
      <c r="L2" s="14">
        <f t="shared" si="0"/>
        <v>-6.9522057909413626E-2</v>
      </c>
      <c r="M2" s="14">
        <f t="shared" si="0"/>
        <v>-0.1153833106116415</v>
      </c>
      <c r="N2" s="14">
        <f t="shared" si="0"/>
        <v>-0.10519355667985421</v>
      </c>
      <c r="O2" s="14">
        <f t="shared" si="0"/>
        <v>-0.10457712465719679</v>
      </c>
      <c r="P2" s="14">
        <f t="shared" si="0"/>
        <v>-8.8786812311816565E-2</v>
      </c>
      <c r="Q2" s="14">
        <f t="shared" si="0"/>
        <v>-6.490654912333399E-2</v>
      </c>
      <c r="R2" s="14">
        <f t="shared" si="0"/>
        <v>-1.4809394757308681E-2</v>
      </c>
      <c r="S2" s="13"/>
      <c r="T2" s="14"/>
      <c r="U2" s="1"/>
    </row>
    <row r="3" spans="1:21" x14ac:dyDescent="0.25">
      <c r="A3" s="14">
        <v>0.66312343055454082</v>
      </c>
      <c r="B3" s="14">
        <f>A2</f>
        <v>0.79951353865553687</v>
      </c>
      <c r="C3" s="26">
        <v>1</v>
      </c>
      <c r="D3" s="14">
        <f>B1</f>
        <v>0.79951353865553687</v>
      </c>
      <c r="E3" s="14">
        <f t="shared" ref="E3:R3" si="1">C1</f>
        <v>0.66312343055454082</v>
      </c>
      <c r="F3" s="14">
        <f t="shared" si="1"/>
        <v>0.5752315428541146</v>
      </c>
      <c r="G3" s="14">
        <f t="shared" si="1"/>
        <v>0.51140449468306171</v>
      </c>
      <c r="H3" s="14">
        <f t="shared" si="1"/>
        <v>0.38759342278600395</v>
      </c>
      <c r="I3" s="14">
        <f t="shared" si="1"/>
        <v>0.27594411306127714</v>
      </c>
      <c r="J3" s="14">
        <f t="shared" si="1"/>
        <v>0.1183545795886555</v>
      </c>
      <c r="K3" s="14">
        <f t="shared" si="1"/>
        <v>4.0437442743786751E-2</v>
      </c>
      <c r="L3" s="14">
        <f t="shared" si="1"/>
        <v>-3.6732632460134571E-2</v>
      </c>
      <c r="M3" s="14">
        <f t="shared" si="1"/>
        <v>-6.9522057909413626E-2</v>
      </c>
      <c r="N3" s="14">
        <f t="shared" si="1"/>
        <v>-0.1153833106116415</v>
      </c>
      <c r="O3" s="14">
        <f t="shared" si="1"/>
        <v>-0.10519355667985421</v>
      </c>
      <c r="P3" s="14">
        <f t="shared" si="1"/>
        <v>-0.10457712465719679</v>
      </c>
      <c r="Q3" s="14">
        <f t="shared" si="1"/>
        <v>-8.8786812311816565E-2</v>
      </c>
      <c r="R3" s="14">
        <f t="shared" si="1"/>
        <v>-6.490654912333399E-2</v>
      </c>
      <c r="S3" s="8"/>
      <c r="T3" s="1"/>
      <c r="U3" s="1"/>
    </row>
    <row r="4" spans="1:21" x14ac:dyDescent="0.25">
      <c r="A4" s="14">
        <v>0.5752315428541146</v>
      </c>
      <c r="B4" s="14">
        <f t="shared" ref="B4:B18" si="2">A3</f>
        <v>0.66312343055454082</v>
      </c>
      <c r="C4" s="14">
        <f>A2</f>
        <v>0.79951353865553687</v>
      </c>
      <c r="D4" s="26">
        <v>1</v>
      </c>
      <c r="E4" s="14">
        <f>B1</f>
        <v>0.79951353865553687</v>
      </c>
      <c r="F4" s="14">
        <f t="shared" ref="F4:R4" si="3">C1</f>
        <v>0.66312343055454082</v>
      </c>
      <c r="G4" s="14">
        <f t="shared" si="3"/>
        <v>0.5752315428541146</v>
      </c>
      <c r="H4" s="14">
        <f t="shared" si="3"/>
        <v>0.51140449468306171</v>
      </c>
      <c r="I4" s="14">
        <f t="shared" si="3"/>
        <v>0.38759342278600395</v>
      </c>
      <c r="J4" s="14">
        <f t="shared" si="3"/>
        <v>0.27594411306127714</v>
      </c>
      <c r="K4" s="14">
        <f t="shared" si="3"/>
        <v>0.1183545795886555</v>
      </c>
      <c r="L4" s="14">
        <f t="shared" si="3"/>
        <v>4.0437442743786751E-2</v>
      </c>
      <c r="M4" s="14">
        <f t="shared" si="3"/>
        <v>-3.6732632460134571E-2</v>
      </c>
      <c r="N4" s="14">
        <f t="shared" si="3"/>
        <v>-6.9522057909413626E-2</v>
      </c>
      <c r="O4" s="14">
        <f t="shared" si="3"/>
        <v>-0.1153833106116415</v>
      </c>
      <c r="P4" s="14">
        <f t="shared" si="3"/>
        <v>-0.10519355667985421</v>
      </c>
      <c r="Q4" s="14">
        <f t="shared" si="3"/>
        <v>-0.10457712465719679</v>
      </c>
      <c r="R4" s="14">
        <f t="shared" si="3"/>
        <v>-8.8786812311816565E-2</v>
      </c>
      <c r="S4" s="8"/>
      <c r="T4" s="1"/>
      <c r="U4" s="1"/>
    </row>
    <row r="5" spans="1:21" x14ac:dyDescent="0.25">
      <c r="A5" s="14">
        <v>0.51140449468306171</v>
      </c>
      <c r="B5" s="14">
        <f t="shared" si="2"/>
        <v>0.5752315428541146</v>
      </c>
      <c r="C5" s="14">
        <f t="shared" ref="C5:C18" si="4">A3</f>
        <v>0.66312343055454082</v>
      </c>
      <c r="D5" s="14">
        <f>A2</f>
        <v>0.79951353865553687</v>
      </c>
      <c r="E5" s="26">
        <v>1</v>
      </c>
      <c r="F5" s="14">
        <f>B1</f>
        <v>0.79951353865553687</v>
      </c>
      <c r="G5" s="14">
        <f t="shared" ref="G5:R5" si="5">C1</f>
        <v>0.66312343055454082</v>
      </c>
      <c r="H5" s="14">
        <f t="shared" si="5"/>
        <v>0.5752315428541146</v>
      </c>
      <c r="I5" s="14">
        <f t="shared" si="5"/>
        <v>0.51140449468306171</v>
      </c>
      <c r="J5" s="14">
        <f t="shared" si="5"/>
        <v>0.38759342278600395</v>
      </c>
      <c r="K5" s="14">
        <f t="shared" si="5"/>
        <v>0.27594411306127714</v>
      </c>
      <c r="L5" s="14">
        <f t="shared" si="5"/>
        <v>0.1183545795886555</v>
      </c>
      <c r="M5" s="14">
        <f t="shared" si="5"/>
        <v>4.0437442743786751E-2</v>
      </c>
      <c r="N5" s="14">
        <f t="shared" si="5"/>
        <v>-3.6732632460134571E-2</v>
      </c>
      <c r="O5" s="14">
        <f t="shared" si="5"/>
        <v>-6.9522057909413626E-2</v>
      </c>
      <c r="P5" s="14">
        <f t="shared" si="5"/>
        <v>-0.1153833106116415</v>
      </c>
      <c r="Q5" s="14">
        <f t="shared" si="5"/>
        <v>-0.10519355667985421</v>
      </c>
      <c r="R5" s="14">
        <f t="shared" si="5"/>
        <v>-0.10457712465719679</v>
      </c>
      <c r="S5" s="8"/>
      <c r="T5" s="1"/>
      <c r="U5" s="1"/>
    </row>
    <row r="6" spans="1:21" x14ac:dyDescent="0.25">
      <c r="A6" s="14">
        <v>0.38759342278600395</v>
      </c>
      <c r="B6" s="14">
        <f t="shared" si="2"/>
        <v>0.51140449468306171</v>
      </c>
      <c r="C6" s="14">
        <f t="shared" si="4"/>
        <v>0.5752315428541146</v>
      </c>
      <c r="D6" s="14">
        <f t="shared" ref="D6:D18" si="6">A3</f>
        <v>0.66312343055454082</v>
      </c>
      <c r="E6" s="14">
        <f>A2</f>
        <v>0.79951353865553687</v>
      </c>
      <c r="F6" s="26">
        <v>1</v>
      </c>
      <c r="G6" s="14">
        <f>B1</f>
        <v>0.79951353865553687</v>
      </c>
      <c r="H6" s="14">
        <f t="shared" ref="H6:R6" si="7">C1</f>
        <v>0.66312343055454082</v>
      </c>
      <c r="I6" s="14">
        <f t="shared" si="7"/>
        <v>0.5752315428541146</v>
      </c>
      <c r="J6" s="14">
        <f t="shared" si="7"/>
        <v>0.51140449468306171</v>
      </c>
      <c r="K6" s="14">
        <f t="shared" si="7"/>
        <v>0.38759342278600395</v>
      </c>
      <c r="L6" s="14">
        <f t="shared" si="7"/>
        <v>0.27594411306127714</v>
      </c>
      <c r="M6" s="14">
        <f t="shared" si="7"/>
        <v>0.1183545795886555</v>
      </c>
      <c r="N6" s="14">
        <f t="shared" si="7"/>
        <v>4.0437442743786751E-2</v>
      </c>
      <c r="O6" s="14">
        <f t="shared" si="7"/>
        <v>-3.6732632460134571E-2</v>
      </c>
      <c r="P6" s="14">
        <f t="shared" si="7"/>
        <v>-6.9522057909413626E-2</v>
      </c>
      <c r="Q6" s="14">
        <f t="shared" si="7"/>
        <v>-0.1153833106116415</v>
      </c>
      <c r="R6" s="14">
        <f t="shared" si="7"/>
        <v>-0.10519355667985421</v>
      </c>
      <c r="S6" s="8"/>
      <c r="T6" s="1"/>
      <c r="U6" s="1"/>
    </row>
    <row r="7" spans="1:21" x14ac:dyDescent="0.25">
      <c r="A7" s="14">
        <v>0.27594411306127714</v>
      </c>
      <c r="B7" s="14">
        <f t="shared" si="2"/>
        <v>0.38759342278600395</v>
      </c>
      <c r="C7" s="14">
        <f t="shared" si="4"/>
        <v>0.51140449468306171</v>
      </c>
      <c r="D7" s="14">
        <f t="shared" si="6"/>
        <v>0.5752315428541146</v>
      </c>
      <c r="E7" s="14">
        <f t="shared" ref="E7:E18" si="8">A3</f>
        <v>0.66312343055454082</v>
      </c>
      <c r="F7" s="14">
        <f>A2</f>
        <v>0.79951353865553687</v>
      </c>
      <c r="G7" s="26">
        <v>1</v>
      </c>
      <c r="H7" s="14">
        <f>B1</f>
        <v>0.79951353865553687</v>
      </c>
      <c r="I7" s="14">
        <f t="shared" ref="I7:R7" si="9">C1</f>
        <v>0.66312343055454082</v>
      </c>
      <c r="J7" s="14">
        <f t="shared" si="9"/>
        <v>0.5752315428541146</v>
      </c>
      <c r="K7" s="14">
        <f t="shared" si="9"/>
        <v>0.51140449468306171</v>
      </c>
      <c r="L7" s="14">
        <f t="shared" si="9"/>
        <v>0.38759342278600395</v>
      </c>
      <c r="M7" s="14">
        <f t="shared" si="9"/>
        <v>0.27594411306127714</v>
      </c>
      <c r="N7" s="14">
        <f t="shared" si="9"/>
        <v>0.1183545795886555</v>
      </c>
      <c r="O7" s="14">
        <f t="shared" si="9"/>
        <v>4.0437442743786751E-2</v>
      </c>
      <c r="P7" s="14">
        <f t="shared" si="9"/>
        <v>-3.6732632460134571E-2</v>
      </c>
      <c r="Q7" s="14">
        <f t="shared" si="9"/>
        <v>-6.9522057909413626E-2</v>
      </c>
      <c r="R7" s="14">
        <f t="shared" si="9"/>
        <v>-0.1153833106116415</v>
      </c>
      <c r="S7" s="8"/>
      <c r="T7" s="1"/>
      <c r="U7" s="1"/>
    </row>
    <row r="8" spans="1:21" x14ac:dyDescent="0.25">
      <c r="A8" s="14">
        <v>0.1183545795886555</v>
      </c>
      <c r="B8" s="14">
        <f t="shared" si="2"/>
        <v>0.27594411306127714</v>
      </c>
      <c r="C8" s="14">
        <f t="shared" si="4"/>
        <v>0.38759342278600395</v>
      </c>
      <c r="D8" s="14">
        <f t="shared" si="6"/>
        <v>0.51140449468306171</v>
      </c>
      <c r="E8" s="14">
        <f t="shared" si="8"/>
        <v>0.5752315428541146</v>
      </c>
      <c r="F8" s="14">
        <f t="shared" ref="F8:F18" si="10">A3</f>
        <v>0.66312343055454082</v>
      </c>
      <c r="G8" s="14">
        <f>A2</f>
        <v>0.79951353865553687</v>
      </c>
      <c r="H8" s="26">
        <v>1</v>
      </c>
      <c r="I8" s="14">
        <f>B1</f>
        <v>0.79951353865553687</v>
      </c>
      <c r="J8" s="14">
        <f t="shared" ref="J8:R8" si="11">C1</f>
        <v>0.66312343055454082</v>
      </c>
      <c r="K8" s="14">
        <f t="shared" si="11"/>
        <v>0.5752315428541146</v>
      </c>
      <c r="L8" s="14">
        <f t="shared" si="11"/>
        <v>0.51140449468306171</v>
      </c>
      <c r="M8" s="14">
        <f t="shared" si="11"/>
        <v>0.38759342278600395</v>
      </c>
      <c r="N8" s="14">
        <f t="shared" si="11"/>
        <v>0.27594411306127714</v>
      </c>
      <c r="O8" s="14">
        <f t="shared" si="11"/>
        <v>0.1183545795886555</v>
      </c>
      <c r="P8" s="14">
        <f t="shared" si="11"/>
        <v>4.0437442743786751E-2</v>
      </c>
      <c r="Q8" s="14">
        <f t="shared" si="11"/>
        <v>-3.6732632460134571E-2</v>
      </c>
      <c r="R8" s="14">
        <f t="shared" si="11"/>
        <v>-6.9522057909413626E-2</v>
      </c>
      <c r="S8" s="8"/>
      <c r="T8" s="1"/>
      <c r="U8" s="1"/>
    </row>
    <row r="9" spans="1:21" x14ac:dyDescent="0.25">
      <c r="A9" s="14">
        <v>4.0437442743786751E-2</v>
      </c>
      <c r="B9" s="14">
        <f t="shared" si="2"/>
        <v>0.1183545795886555</v>
      </c>
      <c r="C9" s="14">
        <f t="shared" si="4"/>
        <v>0.27594411306127714</v>
      </c>
      <c r="D9" s="14">
        <f t="shared" si="6"/>
        <v>0.38759342278600395</v>
      </c>
      <c r="E9" s="14">
        <f t="shared" si="8"/>
        <v>0.51140449468306171</v>
      </c>
      <c r="F9" s="14">
        <f t="shared" si="10"/>
        <v>0.5752315428541146</v>
      </c>
      <c r="G9" s="14">
        <f t="shared" ref="G9:G18" si="12">A3</f>
        <v>0.66312343055454082</v>
      </c>
      <c r="H9" s="14">
        <f>A2</f>
        <v>0.79951353865553687</v>
      </c>
      <c r="I9" s="26">
        <v>1</v>
      </c>
      <c r="J9" s="14">
        <f>B1</f>
        <v>0.79951353865553687</v>
      </c>
      <c r="K9" s="14">
        <f t="shared" ref="K9:R9" si="13">C1</f>
        <v>0.66312343055454082</v>
      </c>
      <c r="L9" s="14">
        <f t="shared" si="13"/>
        <v>0.5752315428541146</v>
      </c>
      <c r="M9" s="14">
        <f t="shared" si="13"/>
        <v>0.51140449468306171</v>
      </c>
      <c r="N9" s="14">
        <f t="shared" si="13"/>
        <v>0.38759342278600395</v>
      </c>
      <c r="O9" s="14">
        <f t="shared" si="13"/>
        <v>0.27594411306127714</v>
      </c>
      <c r="P9" s="14">
        <f t="shared" si="13"/>
        <v>0.1183545795886555</v>
      </c>
      <c r="Q9" s="14">
        <f t="shared" si="13"/>
        <v>4.0437442743786751E-2</v>
      </c>
      <c r="R9" s="14">
        <f t="shared" si="13"/>
        <v>-3.6732632460134571E-2</v>
      </c>
      <c r="S9" s="8"/>
      <c r="T9" s="1"/>
      <c r="U9" s="1"/>
    </row>
    <row r="10" spans="1:21" x14ac:dyDescent="0.25">
      <c r="A10" s="14">
        <v>-3.6732632460134571E-2</v>
      </c>
      <c r="B10" s="14">
        <f t="shared" si="2"/>
        <v>4.0437442743786751E-2</v>
      </c>
      <c r="C10" s="14">
        <f t="shared" si="4"/>
        <v>0.1183545795886555</v>
      </c>
      <c r="D10" s="14">
        <f t="shared" si="6"/>
        <v>0.27594411306127714</v>
      </c>
      <c r="E10" s="14">
        <f t="shared" si="8"/>
        <v>0.38759342278600395</v>
      </c>
      <c r="F10" s="14">
        <f t="shared" si="10"/>
        <v>0.51140449468306171</v>
      </c>
      <c r="G10" s="14">
        <f t="shared" si="12"/>
        <v>0.5752315428541146</v>
      </c>
      <c r="H10" s="14">
        <f t="shared" ref="H10:H18" si="14">A3</f>
        <v>0.66312343055454082</v>
      </c>
      <c r="I10" s="14">
        <f>A2</f>
        <v>0.79951353865553687</v>
      </c>
      <c r="J10" s="26">
        <v>1</v>
      </c>
      <c r="K10" s="14">
        <f>B1</f>
        <v>0.79951353865553687</v>
      </c>
      <c r="L10" s="14">
        <f t="shared" ref="L10:R10" si="15">C1</f>
        <v>0.66312343055454082</v>
      </c>
      <c r="M10" s="14">
        <f t="shared" si="15"/>
        <v>0.5752315428541146</v>
      </c>
      <c r="N10" s="14">
        <f t="shared" si="15"/>
        <v>0.51140449468306171</v>
      </c>
      <c r="O10" s="14">
        <f t="shared" si="15"/>
        <v>0.38759342278600395</v>
      </c>
      <c r="P10" s="14">
        <f t="shared" si="15"/>
        <v>0.27594411306127714</v>
      </c>
      <c r="Q10" s="14">
        <f t="shared" si="15"/>
        <v>0.1183545795886555</v>
      </c>
      <c r="R10" s="14">
        <f t="shared" si="15"/>
        <v>4.0437442743786751E-2</v>
      </c>
      <c r="S10" s="8"/>
      <c r="T10" s="1"/>
      <c r="U10" s="1"/>
    </row>
    <row r="11" spans="1:21" x14ac:dyDescent="0.25">
      <c r="A11" s="14">
        <v>-6.9522057909413626E-2</v>
      </c>
      <c r="B11" s="14">
        <f t="shared" si="2"/>
        <v>-3.6732632460134571E-2</v>
      </c>
      <c r="C11" s="14">
        <f t="shared" si="4"/>
        <v>4.0437442743786751E-2</v>
      </c>
      <c r="D11" s="14">
        <f t="shared" si="6"/>
        <v>0.1183545795886555</v>
      </c>
      <c r="E11" s="14">
        <f t="shared" si="8"/>
        <v>0.27594411306127714</v>
      </c>
      <c r="F11" s="14">
        <f t="shared" si="10"/>
        <v>0.38759342278600395</v>
      </c>
      <c r="G11" s="14">
        <f t="shared" si="12"/>
        <v>0.51140449468306171</v>
      </c>
      <c r="H11" s="14">
        <f t="shared" si="14"/>
        <v>0.5752315428541146</v>
      </c>
      <c r="I11" s="14">
        <f t="shared" ref="I11:I18" si="16">A3</f>
        <v>0.66312343055454082</v>
      </c>
      <c r="J11" s="14">
        <f>A2</f>
        <v>0.79951353865553687</v>
      </c>
      <c r="K11" s="26">
        <v>1</v>
      </c>
      <c r="L11" s="14">
        <f>B1</f>
        <v>0.79951353865553687</v>
      </c>
      <c r="M11" s="14">
        <f t="shared" ref="M11:R11" si="17">C1</f>
        <v>0.66312343055454082</v>
      </c>
      <c r="N11" s="14">
        <f t="shared" si="17"/>
        <v>0.5752315428541146</v>
      </c>
      <c r="O11" s="14">
        <f t="shared" si="17"/>
        <v>0.51140449468306171</v>
      </c>
      <c r="P11" s="14">
        <f t="shared" si="17"/>
        <v>0.38759342278600395</v>
      </c>
      <c r="Q11" s="14">
        <f t="shared" si="17"/>
        <v>0.27594411306127714</v>
      </c>
      <c r="R11" s="14">
        <f t="shared" si="17"/>
        <v>0.1183545795886555</v>
      </c>
      <c r="S11" s="8"/>
      <c r="T11" s="1"/>
      <c r="U11" s="1"/>
    </row>
    <row r="12" spans="1:21" x14ac:dyDescent="0.25">
      <c r="A12" s="14">
        <v>-0.1153833106116415</v>
      </c>
      <c r="B12" s="14">
        <f t="shared" si="2"/>
        <v>-6.9522057909413626E-2</v>
      </c>
      <c r="C12" s="14">
        <f t="shared" si="4"/>
        <v>-3.6732632460134571E-2</v>
      </c>
      <c r="D12" s="14">
        <f t="shared" si="6"/>
        <v>4.0437442743786751E-2</v>
      </c>
      <c r="E12" s="14">
        <f t="shared" si="8"/>
        <v>0.1183545795886555</v>
      </c>
      <c r="F12" s="14">
        <f t="shared" si="10"/>
        <v>0.27594411306127714</v>
      </c>
      <c r="G12" s="14">
        <f t="shared" si="12"/>
        <v>0.38759342278600395</v>
      </c>
      <c r="H12" s="14">
        <f t="shared" si="14"/>
        <v>0.51140449468306171</v>
      </c>
      <c r="I12" s="14">
        <f t="shared" si="16"/>
        <v>0.5752315428541146</v>
      </c>
      <c r="J12" s="14">
        <f t="shared" ref="J12:J18" si="18">A3</f>
        <v>0.66312343055454082</v>
      </c>
      <c r="K12" s="14">
        <f>A2</f>
        <v>0.79951353865553687</v>
      </c>
      <c r="L12" s="26">
        <v>1</v>
      </c>
      <c r="M12" s="14">
        <f>B1</f>
        <v>0.79951353865553687</v>
      </c>
      <c r="N12" s="14">
        <f t="shared" ref="N12:R12" si="19">C1</f>
        <v>0.66312343055454082</v>
      </c>
      <c r="O12" s="14">
        <f t="shared" si="19"/>
        <v>0.5752315428541146</v>
      </c>
      <c r="P12" s="14">
        <f t="shared" si="19"/>
        <v>0.51140449468306171</v>
      </c>
      <c r="Q12" s="14">
        <f t="shared" si="19"/>
        <v>0.38759342278600395</v>
      </c>
      <c r="R12" s="14">
        <f t="shared" si="19"/>
        <v>0.27594411306127714</v>
      </c>
      <c r="S12" s="8"/>
      <c r="T12" s="1"/>
      <c r="U12" s="1"/>
    </row>
    <row r="13" spans="1:21" x14ac:dyDescent="0.25">
      <c r="A13" s="14">
        <v>-0.10519355667985421</v>
      </c>
      <c r="B13" s="14">
        <f t="shared" si="2"/>
        <v>-0.1153833106116415</v>
      </c>
      <c r="C13" s="14">
        <f t="shared" si="4"/>
        <v>-6.9522057909413626E-2</v>
      </c>
      <c r="D13" s="14">
        <f t="shared" si="6"/>
        <v>-3.6732632460134571E-2</v>
      </c>
      <c r="E13" s="14">
        <f t="shared" si="8"/>
        <v>4.0437442743786751E-2</v>
      </c>
      <c r="F13" s="14">
        <f t="shared" si="10"/>
        <v>0.1183545795886555</v>
      </c>
      <c r="G13" s="14">
        <f t="shared" si="12"/>
        <v>0.27594411306127714</v>
      </c>
      <c r="H13" s="14">
        <f t="shared" si="14"/>
        <v>0.38759342278600395</v>
      </c>
      <c r="I13" s="14">
        <f t="shared" si="16"/>
        <v>0.51140449468306171</v>
      </c>
      <c r="J13" s="14">
        <f t="shared" si="18"/>
        <v>0.5752315428541146</v>
      </c>
      <c r="K13" s="14">
        <f t="shared" ref="K13:K18" si="20">A3</f>
        <v>0.66312343055454082</v>
      </c>
      <c r="L13" s="14">
        <f>A2</f>
        <v>0.79951353865553687</v>
      </c>
      <c r="M13" s="26">
        <v>1</v>
      </c>
      <c r="N13" s="14">
        <f>B1</f>
        <v>0.79951353865553687</v>
      </c>
      <c r="O13" s="14">
        <f t="shared" ref="O13:R13" si="21">C1</f>
        <v>0.66312343055454082</v>
      </c>
      <c r="P13" s="14">
        <f t="shared" si="21"/>
        <v>0.5752315428541146</v>
      </c>
      <c r="Q13" s="14">
        <f t="shared" si="21"/>
        <v>0.51140449468306171</v>
      </c>
      <c r="R13" s="14">
        <f t="shared" si="21"/>
        <v>0.38759342278600395</v>
      </c>
      <c r="S13" s="8"/>
      <c r="T13" s="1"/>
      <c r="U13" s="1"/>
    </row>
    <row r="14" spans="1:21" x14ac:dyDescent="0.25">
      <c r="A14" s="14">
        <v>-0.10457712465719679</v>
      </c>
      <c r="B14" s="14">
        <f t="shared" si="2"/>
        <v>-0.10519355667985421</v>
      </c>
      <c r="C14" s="14">
        <f t="shared" si="4"/>
        <v>-0.1153833106116415</v>
      </c>
      <c r="D14" s="14">
        <f t="shared" si="6"/>
        <v>-6.9522057909413626E-2</v>
      </c>
      <c r="E14" s="14">
        <f t="shared" si="8"/>
        <v>-3.6732632460134571E-2</v>
      </c>
      <c r="F14" s="14">
        <f t="shared" si="10"/>
        <v>4.0437442743786751E-2</v>
      </c>
      <c r="G14" s="14">
        <f t="shared" si="12"/>
        <v>0.1183545795886555</v>
      </c>
      <c r="H14" s="14">
        <f t="shared" si="14"/>
        <v>0.27594411306127714</v>
      </c>
      <c r="I14" s="14">
        <f t="shared" si="16"/>
        <v>0.38759342278600395</v>
      </c>
      <c r="J14" s="14">
        <f t="shared" si="18"/>
        <v>0.51140449468306171</v>
      </c>
      <c r="K14" s="14">
        <f t="shared" si="20"/>
        <v>0.5752315428541146</v>
      </c>
      <c r="L14" s="14">
        <f t="shared" ref="L14:L18" si="22">A3</f>
        <v>0.66312343055454082</v>
      </c>
      <c r="M14" s="14">
        <f>A2</f>
        <v>0.79951353865553687</v>
      </c>
      <c r="N14" s="26">
        <v>1</v>
      </c>
      <c r="O14" s="14">
        <f>B1</f>
        <v>0.79951353865553687</v>
      </c>
      <c r="P14" s="14">
        <f t="shared" ref="P14:R14" si="23">C1</f>
        <v>0.66312343055454082</v>
      </c>
      <c r="Q14" s="14">
        <f t="shared" si="23"/>
        <v>0.5752315428541146</v>
      </c>
      <c r="R14" s="14">
        <f t="shared" si="23"/>
        <v>0.51140449468306171</v>
      </c>
      <c r="S14" s="8"/>
      <c r="T14" s="1"/>
      <c r="U14" s="1"/>
    </row>
    <row r="15" spans="1:21" x14ac:dyDescent="0.25">
      <c r="A15" s="14">
        <v>-8.8786812311816565E-2</v>
      </c>
      <c r="B15" s="14">
        <f t="shared" si="2"/>
        <v>-0.10457712465719679</v>
      </c>
      <c r="C15" s="14">
        <f t="shared" si="4"/>
        <v>-0.10519355667985421</v>
      </c>
      <c r="D15" s="14">
        <f t="shared" si="6"/>
        <v>-0.1153833106116415</v>
      </c>
      <c r="E15" s="14">
        <f t="shared" si="8"/>
        <v>-6.9522057909413626E-2</v>
      </c>
      <c r="F15" s="14">
        <f t="shared" si="10"/>
        <v>-3.6732632460134571E-2</v>
      </c>
      <c r="G15" s="14">
        <f t="shared" si="12"/>
        <v>4.0437442743786751E-2</v>
      </c>
      <c r="H15" s="14">
        <f t="shared" si="14"/>
        <v>0.1183545795886555</v>
      </c>
      <c r="I15" s="14">
        <f t="shared" si="16"/>
        <v>0.27594411306127714</v>
      </c>
      <c r="J15" s="14">
        <f t="shared" si="18"/>
        <v>0.38759342278600395</v>
      </c>
      <c r="K15" s="14">
        <f t="shared" si="20"/>
        <v>0.51140449468306171</v>
      </c>
      <c r="L15" s="14">
        <f t="shared" si="22"/>
        <v>0.5752315428541146</v>
      </c>
      <c r="M15" s="14">
        <f t="shared" ref="M15:M18" si="24">A3</f>
        <v>0.66312343055454082</v>
      </c>
      <c r="N15" s="14">
        <f>A2</f>
        <v>0.79951353865553687</v>
      </c>
      <c r="O15" s="26">
        <v>1</v>
      </c>
      <c r="P15" s="14">
        <f>B1</f>
        <v>0.79951353865553687</v>
      </c>
      <c r="Q15" s="14">
        <f t="shared" ref="Q15:R15" si="25">C1</f>
        <v>0.66312343055454082</v>
      </c>
      <c r="R15" s="14">
        <f t="shared" si="25"/>
        <v>0.5752315428541146</v>
      </c>
      <c r="S15" s="8"/>
      <c r="T15" s="1"/>
      <c r="U15" s="1"/>
    </row>
    <row r="16" spans="1:21" x14ac:dyDescent="0.25">
      <c r="A16" s="14">
        <v>-6.490654912333399E-2</v>
      </c>
      <c r="B16" s="14">
        <f t="shared" si="2"/>
        <v>-8.8786812311816565E-2</v>
      </c>
      <c r="C16" s="14">
        <f t="shared" si="4"/>
        <v>-0.10457712465719679</v>
      </c>
      <c r="D16" s="14">
        <f t="shared" si="6"/>
        <v>-0.10519355667985421</v>
      </c>
      <c r="E16" s="14">
        <f t="shared" si="8"/>
        <v>-0.1153833106116415</v>
      </c>
      <c r="F16" s="14">
        <f t="shared" si="10"/>
        <v>-6.9522057909413626E-2</v>
      </c>
      <c r="G16" s="14">
        <f t="shared" si="12"/>
        <v>-3.6732632460134571E-2</v>
      </c>
      <c r="H16" s="14">
        <f t="shared" si="14"/>
        <v>4.0437442743786751E-2</v>
      </c>
      <c r="I16" s="14">
        <f t="shared" si="16"/>
        <v>0.1183545795886555</v>
      </c>
      <c r="J16" s="14">
        <f t="shared" si="18"/>
        <v>0.27594411306127714</v>
      </c>
      <c r="K16" s="14">
        <f t="shared" si="20"/>
        <v>0.38759342278600395</v>
      </c>
      <c r="L16" s="14">
        <f t="shared" si="22"/>
        <v>0.51140449468306171</v>
      </c>
      <c r="M16" s="14">
        <f t="shared" si="24"/>
        <v>0.5752315428541146</v>
      </c>
      <c r="N16" s="14">
        <f t="shared" ref="N16:N18" si="26">A3</f>
        <v>0.66312343055454082</v>
      </c>
      <c r="O16" s="14">
        <f>A2</f>
        <v>0.79951353865553687</v>
      </c>
      <c r="P16" s="26">
        <v>1</v>
      </c>
      <c r="Q16" s="14">
        <f>B1</f>
        <v>0.79951353865553687</v>
      </c>
      <c r="R16" s="14">
        <f>C1</f>
        <v>0.66312343055454082</v>
      </c>
      <c r="S16" s="8"/>
      <c r="T16" s="1"/>
      <c r="U16" s="1"/>
    </row>
    <row r="17" spans="1:21" x14ac:dyDescent="0.25">
      <c r="A17" s="14">
        <v>-1.4809394757308681E-2</v>
      </c>
      <c r="B17" s="14">
        <f t="shared" si="2"/>
        <v>-6.490654912333399E-2</v>
      </c>
      <c r="C17" s="14">
        <f t="shared" si="4"/>
        <v>-8.8786812311816565E-2</v>
      </c>
      <c r="D17" s="14">
        <f t="shared" si="6"/>
        <v>-0.10457712465719679</v>
      </c>
      <c r="E17" s="14">
        <f t="shared" si="8"/>
        <v>-0.10519355667985421</v>
      </c>
      <c r="F17" s="14">
        <f t="shared" si="10"/>
        <v>-0.1153833106116415</v>
      </c>
      <c r="G17" s="14">
        <f t="shared" si="12"/>
        <v>-6.9522057909413626E-2</v>
      </c>
      <c r="H17" s="14">
        <f t="shared" si="14"/>
        <v>-3.6732632460134571E-2</v>
      </c>
      <c r="I17" s="14">
        <f t="shared" si="16"/>
        <v>4.0437442743786751E-2</v>
      </c>
      <c r="J17" s="14">
        <f t="shared" si="18"/>
        <v>0.1183545795886555</v>
      </c>
      <c r="K17" s="14">
        <f t="shared" si="20"/>
        <v>0.27594411306127714</v>
      </c>
      <c r="L17" s="14">
        <f t="shared" si="22"/>
        <v>0.38759342278600395</v>
      </c>
      <c r="M17" s="14">
        <f t="shared" si="24"/>
        <v>0.51140449468306171</v>
      </c>
      <c r="N17" s="14">
        <f t="shared" si="26"/>
        <v>0.5752315428541146</v>
      </c>
      <c r="O17" s="14">
        <f t="shared" ref="O17:O18" si="27">A3</f>
        <v>0.66312343055454082</v>
      </c>
      <c r="P17" s="14">
        <f>A2</f>
        <v>0.79951353865553687</v>
      </c>
      <c r="Q17" s="26">
        <v>1</v>
      </c>
      <c r="R17" s="14">
        <f>B1</f>
        <v>0.79951353865553687</v>
      </c>
      <c r="S17" s="8"/>
      <c r="T17" s="1"/>
      <c r="U17" s="1"/>
    </row>
    <row r="18" spans="1:21" x14ac:dyDescent="0.25">
      <c r="A18" s="14">
        <v>-8.2940540218428057E-3</v>
      </c>
      <c r="B18" s="14">
        <f t="shared" si="2"/>
        <v>-1.4809394757308681E-2</v>
      </c>
      <c r="C18" s="14">
        <f t="shared" si="4"/>
        <v>-6.490654912333399E-2</v>
      </c>
      <c r="D18" s="14">
        <f t="shared" si="6"/>
        <v>-8.8786812311816565E-2</v>
      </c>
      <c r="E18" s="14">
        <f t="shared" si="8"/>
        <v>-0.10457712465719679</v>
      </c>
      <c r="F18" s="14">
        <f t="shared" si="10"/>
        <v>-0.10519355667985421</v>
      </c>
      <c r="G18" s="14">
        <f t="shared" si="12"/>
        <v>-0.1153833106116415</v>
      </c>
      <c r="H18" s="14">
        <f t="shared" si="14"/>
        <v>-6.9522057909413626E-2</v>
      </c>
      <c r="I18" s="14">
        <f t="shared" si="16"/>
        <v>-3.6732632460134571E-2</v>
      </c>
      <c r="J18" s="14">
        <f t="shared" si="18"/>
        <v>4.0437442743786751E-2</v>
      </c>
      <c r="K18" s="14">
        <f t="shared" si="20"/>
        <v>0.1183545795886555</v>
      </c>
      <c r="L18" s="14">
        <f t="shared" si="22"/>
        <v>0.27594411306127714</v>
      </c>
      <c r="M18" s="14">
        <f t="shared" si="24"/>
        <v>0.38759342278600395</v>
      </c>
      <c r="N18" s="14">
        <f t="shared" si="26"/>
        <v>0.51140449468306171</v>
      </c>
      <c r="O18" s="14">
        <f t="shared" si="27"/>
        <v>0.5752315428541146</v>
      </c>
      <c r="P18" s="14">
        <f>A3</f>
        <v>0.66312343055454082</v>
      </c>
      <c r="Q18" s="14">
        <f>A2</f>
        <v>0.79951353865553687</v>
      </c>
      <c r="R18" s="26">
        <v>1</v>
      </c>
      <c r="S18" s="8"/>
      <c r="T18" s="1"/>
      <c r="U18" s="1"/>
    </row>
    <row r="19" spans="1:21" x14ac:dyDescent="0.25">
      <c r="A19" s="14">
        <v>3.2809293837118357E-2</v>
      </c>
      <c r="B19" s="14"/>
      <c r="C19" s="14"/>
      <c r="D19" s="14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</row>
    <row r="20" spans="1:21" x14ac:dyDescent="0.25">
      <c r="A20" s="14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</row>
    <row r="21" spans="1:21" x14ac:dyDescent="0.25">
      <c r="A21" s="1"/>
      <c r="B21" s="27" t="s">
        <v>50</v>
      </c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1"/>
      <c r="T21" s="1"/>
      <c r="U21" s="1"/>
    </row>
    <row r="22" spans="1:21" x14ac:dyDescent="0.25">
      <c r="A22" s="28" t="s">
        <v>10</v>
      </c>
      <c r="B22" s="27">
        <v>1</v>
      </c>
      <c r="C22" s="27">
        <v>2</v>
      </c>
      <c r="D22" s="27">
        <v>3</v>
      </c>
      <c r="E22" s="27">
        <v>4</v>
      </c>
      <c r="F22" s="27">
        <v>5</v>
      </c>
      <c r="G22" s="27">
        <v>6</v>
      </c>
      <c r="H22" s="27">
        <v>7</v>
      </c>
      <c r="I22" s="27">
        <v>8</v>
      </c>
      <c r="J22" s="27">
        <v>9</v>
      </c>
      <c r="K22" s="27">
        <v>10</v>
      </c>
      <c r="L22" s="27">
        <v>11</v>
      </c>
      <c r="M22" s="27">
        <v>12</v>
      </c>
      <c r="N22" s="27">
        <v>13</v>
      </c>
      <c r="O22" s="27">
        <v>14</v>
      </c>
      <c r="P22" s="27">
        <v>15</v>
      </c>
      <c r="Q22" s="27">
        <v>16</v>
      </c>
      <c r="R22" s="27">
        <v>17</v>
      </c>
      <c r="S22" s="1" t="s">
        <v>51</v>
      </c>
      <c r="T22" s="1" t="s">
        <v>52</v>
      </c>
      <c r="U22" s="1" t="s">
        <v>53</v>
      </c>
    </row>
    <row r="23" spans="1:21" x14ac:dyDescent="0.25">
      <c r="A23" s="28">
        <v>1</v>
      </c>
      <c r="B23" s="29">
        <f>A2</f>
        <v>0.79951353865553687</v>
      </c>
      <c r="C23" s="8">
        <f t="array" ref="C23:C24">MMULT(MINVERSE($A$1:B2),$A$2:$A3)</f>
        <v>0.74654580475589993</v>
      </c>
      <c r="D23" s="8">
        <f t="array" ref="D23:D25">MMULT(MINVERSE($A$1:C3),$A$2:$A4)</f>
        <v>0.74152685425940024</v>
      </c>
      <c r="E23" s="8">
        <f t="array" ref="E23:E26">MMULT(MINVERSE($A$1:D4),$A$2:$A5)</f>
        <v>0.73773875819194323</v>
      </c>
      <c r="F23" s="8">
        <f t="array" ref="F23:F27">MMULT(MINVERSE($A$1:E5),$A$2:$A6)</f>
        <v>0.74624663621785314</v>
      </c>
      <c r="G23" s="8">
        <f t="array" ref="G23:G28">MMULT(MINVERSE($A$1:F6),$A$2:$A7)</f>
        <v>0.73400775060629175</v>
      </c>
      <c r="H23" s="8">
        <f t="array" ref="H23:H29">MMULT(MINVERSE($A$1:G7),$A$2:$A8)</f>
        <v>0.71641984851138052</v>
      </c>
      <c r="I23" s="8">
        <f t="array" ref="I23:I30">MMULT(MINVERSE($A$1:H8),$A$2:$A9)</f>
        <v>0.72672380189995112</v>
      </c>
      <c r="J23" s="8">
        <f t="array" ref="J23:J31">MMULT(MINVERSE($A$1:I9),$A$2:$A10)</f>
        <v>0.728772381053157</v>
      </c>
      <c r="K23" s="8">
        <f t="array" ref="K23:K32">MMULT(MINVERSE($A$1:J10),$A$2:$A11)</f>
        <v>0.73291922640954632</v>
      </c>
      <c r="L23" s="8">
        <f t="array" ref="L23:L33">MMULT(MINVERSE($A$1:K11),$A$2:$A12)</f>
        <v>0.73192980970983668</v>
      </c>
      <c r="M23" s="8">
        <f t="array" ref="M23:M34">MMULT(MINVERSE($A$1:L12),$A$2:$A13)</f>
        <v>0.73070771995388339</v>
      </c>
      <c r="N23" s="8">
        <f t="array" ref="N23:N35">MMULT(MINVERSE($A$1:M13),$A$2:$A14)</f>
        <v>0.72904040813070126</v>
      </c>
      <c r="O23" s="8">
        <f t="array" ref="O23:O36">MMULT(MINVERSE($A$1:N14),$A$2:$A15)</f>
        <v>0.72945333205513097</v>
      </c>
      <c r="P23" s="8">
        <f t="array" ref="P23:P37">MMULT(MINVERSE($A$1:O15),$A$2:$A16)</f>
        <v>0.73036386997534197</v>
      </c>
      <c r="Q23" s="8">
        <f t="array" ref="Q23:Q38">MMULT(MINVERSE($A$1:P16),$A$2:$A17)</f>
        <v>0.72991289285272698</v>
      </c>
      <c r="R23" s="8">
        <f t="array" ref="R23:R39">MMULT(MINVERSE($A$1:Q17),$A$2:$A18)</f>
        <v>0.73072329362758537</v>
      </c>
      <c r="S23" s="8">
        <f>B23</f>
        <v>0.79951353865553687</v>
      </c>
      <c r="T23" s="8">
        <f>1.96*1/SQRT(50)</f>
        <v>0.27718585822512659</v>
      </c>
      <c r="U23" s="8">
        <f>-1.96*1/SQRT(50)</f>
        <v>-0.27718585822512659</v>
      </c>
    </row>
    <row r="24" spans="1:21" x14ac:dyDescent="0.25">
      <c r="A24" s="28">
        <v>2</v>
      </c>
      <c r="B24" s="8"/>
      <c r="C24" s="30">
        <v>6.624995242570586E-2</v>
      </c>
      <c r="D24" s="8">
        <v>9.6932863414329606E-3</v>
      </c>
      <c r="E24" s="8">
        <v>9.2085956433991516E-3</v>
      </c>
      <c r="F24" s="8">
        <v>1.5789836044805397E-2</v>
      </c>
      <c r="G24" s="8">
        <v>2.8415666891884045E-2</v>
      </c>
      <c r="H24" s="8">
        <v>-6.2682700600578956E-5</v>
      </c>
      <c r="I24" s="8">
        <v>-4.5946379580929578E-3</v>
      </c>
      <c r="J24" s="8">
        <v>-1.7948628006456906E-2</v>
      </c>
      <c r="K24" s="8">
        <v>-2.4557027456015297E-2</v>
      </c>
      <c r="L24" s="8">
        <v>-2.3272124266843254E-2</v>
      </c>
      <c r="M24" s="8">
        <v>-3.1364414743022394E-2</v>
      </c>
      <c r="N24" s="8">
        <v>-3.0327600814824589E-2</v>
      </c>
      <c r="O24" s="8">
        <v>-2.7879918495392664E-2</v>
      </c>
      <c r="P24" s="8">
        <v>-2.9095910873803726E-2</v>
      </c>
      <c r="Q24" s="8">
        <v>-2.842969637250127E-2</v>
      </c>
      <c r="R24" s="8">
        <v>-2.6833576143141483E-2</v>
      </c>
      <c r="S24" s="8">
        <f>C24</f>
        <v>6.624995242570586E-2</v>
      </c>
      <c r="T24" s="8">
        <f t="shared" ref="T24:T39" si="28">1.96*1/SQRT(50)</f>
        <v>0.27718585822512659</v>
      </c>
      <c r="U24" s="8">
        <f t="shared" ref="U24:U39" si="29">-1.96*1/SQRT(50)</f>
        <v>-0.27718585822512659</v>
      </c>
    </row>
    <row r="25" spans="1:21" x14ac:dyDescent="0.25">
      <c r="A25" s="28">
        <v>3</v>
      </c>
      <c r="B25" s="8"/>
      <c r="C25" s="8"/>
      <c r="D25" s="30">
        <v>7.57577977452637E-2</v>
      </c>
      <c r="E25" s="8">
        <v>3.8679436914626608E-2</v>
      </c>
      <c r="F25" s="8">
        <v>4.0246263800507907E-2</v>
      </c>
      <c r="G25" s="8">
        <v>4.3141205575034501E-2</v>
      </c>
      <c r="H25" s="8">
        <v>8.6337508912299604E-2</v>
      </c>
      <c r="I25" s="8">
        <v>9.0952880170365957E-2</v>
      </c>
      <c r="J25" s="8">
        <v>9.6180943143869324E-2</v>
      </c>
      <c r="K25" s="8">
        <v>0.11963319697624411</v>
      </c>
      <c r="L25" s="8">
        <v>0.11871689891284906</v>
      </c>
      <c r="M25" s="8">
        <v>0.13035910735710995</v>
      </c>
      <c r="N25" s="8">
        <v>0.12910495325411581</v>
      </c>
      <c r="O25" s="8">
        <v>0.12740819085204699</v>
      </c>
      <c r="P25" s="8">
        <v>0.12416269590358629</v>
      </c>
      <c r="Q25" s="8">
        <v>0.12369973983309679</v>
      </c>
      <c r="R25" s="8">
        <v>0.12049104337603503</v>
      </c>
      <c r="S25" s="8">
        <f>D25</f>
        <v>7.57577977452637E-2</v>
      </c>
      <c r="T25" s="8">
        <f t="shared" si="28"/>
        <v>0.27718585822512659</v>
      </c>
      <c r="U25" s="8">
        <f t="shared" si="29"/>
        <v>-0.27718585822512659</v>
      </c>
    </row>
    <row r="26" spans="1:21" x14ac:dyDescent="0.25">
      <c r="A26" s="28">
        <v>4</v>
      </c>
      <c r="B26" s="8"/>
      <c r="C26" s="8"/>
      <c r="D26" s="8"/>
      <c r="E26" s="30">
        <v>5.000272157057406E-2</v>
      </c>
      <c r="F26" s="8">
        <v>0.17552771646159238</v>
      </c>
      <c r="G26" s="8">
        <v>0.17666349036114387</v>
      </c>
      <c r="H26" s="8">
        <v>0.1872120230463345</v>
      </c>
      <c r="I26" s="8">
        <v>0.17932273439655205</v>
      </c>
      <c r="J26" s="8">
        <v>0.17382170428916471</v>
      </c>
      <c r="K26" s="8">
        <v>0.16427048107697728</v>
      </c>
      <c r="L26" s="8">
        <v>0.1675544304459935</v>
      </c>
      <c r="M26" s="8">
        <v>0.15937686812277441</v>
      </c>
      <c r="N26" s="8">
        <v>0.1613233079325016</v>
      </c>
      <c r="O26" s="8">
        <v>0.1633375885469231</v>
      </c>
      <c r="P26" s="8">
        <v>0.16548899181684554</v>
      </c>
      <c r="Q26" s="8">
        <v>0.16434437394748919</v>
      </c>
      <c r="R26" s="8">
        <v>0.16648987839175489</v>
      </c>
      <c r="S26" s="8">
        <f>E26</f>
        <v>5.000272157057406E-2</v>
      </c>
      <c r="T26" s="8">
        <f t="shared" si="28"/>
        <v>0.27718585822512659</v>
      </c>
      <c r="U26" s="8">
        <f t="shared" si="29"/>
        <v>-0.27718585822512659</v>
      </c>
    </row>
    <row r="27" spans="1:21" x14ac:dyDescent="0.25">
      <c r="A27" s="28">
        <v>5</v>
      </c>
      <c r="B27" s="8"/>
      <c r="C27" s="8"/>
      <c r="D27" s="8"/>
      <c r="E27" s="8"/>
      <c r="F27" s="30">
        <v>-0.17014829910611828</v>
      </c>
      <c r="G27" s="8">
        <v>-0.11647025902776298</v>
      </c>
      <c r="H27" s="8">
        <v>-0.10952229392142852</v>
      </c>
      <c r="I27" s="8">
        <v>-0.11316063679080657</v>
      </c>
      <c r="J27" s="8">
        <v>-0.10444329665531361</v>
      </c>
      <c r="K27" s="8">
        <v>-9.5533869684991723E-2</v>
      </c>
      <c r="L27" s="8">
        <v>-9.6660560641119081E-2</v>
      </c>
      <c r="M27" s="8">
        <v>-6.6628005528718684E-2</v>
      </c>
      <c r="N27" s="8">
        <v>-6.7576798935128732E-2</v>
      </c>
      <c r="O27" s="8">
        <v>-7.0852302504756465E-2</v>
      </c>
      <c r="P27" s="8">
        <v>-7.3692745969675372E-2</v>
      </c>
      <c r="Q27" s="8">
        <v>-7.2822241327472434E-2</v>
      </c>
      <c r="R27" s="8">
        <v>-6.7403006218582306E-2</v>
      </c>
      <c r="S27" s="8">
        <f>F27</f>
        <v>-0.17014829910611828</v>
      </c>
      <c r="T27" s="8">
        <f t="shared" si="28"/>
        <v>0.27718585822512659</v>
      </c>
      <c r="U27" s="8">
        <f t="shared" si="29"/>
        <v>-0.27718585822512659</v>
      </c>
    </row>
    <row r="28" spans="1:21" x14ac:dyDescent="0.25">
      <c r="A28" s="28">
        <v>6</v>
      </c>
      <c r="B28" s="8"/>
      <c r="C28" s="8"/>
      <c r="D28" s="8"/>
      <c r="E28" s="8"/>
      <c r="F28" s="8"/>
      <c r="G28" s="30">
        <v>-7.1930696197718413E-2</v>
      </c>
      <c r="H28" s="8">
        <v>0.1075428406506504</v>
      </c>
      <c r="I28" s="8">
        <v>0.10754548215791257</v>
      </c>
      <c r="J28" s="8">
        <v>0.11196693599875332</v>
      </c>
      <c r="K28" s="8">
        <v>9.7139256005732172E-2</v>
      </c>
      <c r="L28" s="8">
        <v>9.8247326536677615E-2</v>
      </c>
      <c r="M28" s="8">
        <v>8.7895575711273544E-2</v>
      </c>
      <c r="N28" s="8">
        <v>9.2244894644048878E-2</v>
      </c>
      <c r="O28" s="8">
        <v>9.3836973996307693E-2</v>
      </c>
      <c r="P28" s="8">
        <v>9.8278600383741005E-2</v>
      </c>
      <c r="Q28" s="8">
        <v>9.719459573785913E-2</v>
      </c>
      <c r="R28" s="8">
        <v>9.3030885221623186E-2</v>
      </c>
      <c r="S28" s="8">
        <f>G28</f>
        <v>-7.1930696197718413E-2</v>
      </c>
      <c r="T28" s="8">
        <f t="shared" si="28"/>
        <v>0.27718585822512659</v>
      </c>
      <c r="U28" s="8">
        <f t="shared" si="29"/>
        <v>-0.27718585822512659</v>
      </c>
    </row>
    <row r="29" spans="1:21" x14ac:dyDescent="0.25">
      <c r="A29" s="28">
        <v>7</v>
      </c>
      <c r="B29" s="8"/>
      <c r="C29" s="8"/>
      <c r="D29" s="8"/>
      <c r="E29" s="8"/>
      <c r="F29" s="8"/>
      <c r="G29" s="8"/>
      <c r="H29" s="30">
        <v>-0.24451177347939829</v>
      </c>
      <c r="I29" s="8">
        <v>-0.27470237175065038</v>
      </c>
      <c r="J29" s="8">
        <v>-0.27492572893965922</v>
      </c>
      <c r="K29" s="8">
        <v>-0.28313034442307278</v>
      </c>
      <c r="L29" s="8">
        <v>-0.28503567161002552</v>
      </c>
      <c r="M29" s="8">
        <v>-0.27485110910157756</v>
      </c>
      <c r="N29" s="8">
        <v>-0.27624199267049521</v>
      </c>
      <c r="O29" s="8">
        <v>-0.28345034461623936</v>
      </c>
      <c r="P29" s="8">
        <v>-0.28566331020899055</v>
      </c>
      <c r="Q29" s="8">
        <v>-0.2839758891204105</v>
      </c>
      <c r="R29" s="8">
        <v>-0.27879626409929176</v>
      </c>
      <c r="S29" s="8">
        <f>H29</f>
        <v>-0.24451177347939829</v>
      </c>
      <c r="T29" s="8">
        <f t="shared" si="28"/>
        <v>0.27718585822512659</v>
      </c>
      <c r="U29" s="8">
        <f t="shared" si="29"/>
        <v>-0.27718585822512659</v>
      </c>
    </row>
    <row r="30" spans="1:21" x14ac:dyDescent="0.25">
      <c r="A30" s="28">
        <v>8</v>
      </c>
      <c r="B30" s="8"/>
      <c r="C30" s="8"/>
      <c r="D30" s="8"/>
      <c r="E30" s="8"/>
      <c r="F30" s="8"/>
      <c r="G30" s="8"/>
      <c r="H30" s="8"/>
      <c r="I30" s="30">
        <v>4.2140929420065198E-2</v>
      </c>
      <c r="J30" s="8">
        <v>7.7468845799651312E-2</v>
      </c>
      <c r="K30" s="8">
        <v>7.8999934874412536E-2</v>
      </c>
      <c r="L30" s="8">
        <v>7.7612343012706198E-2</v>
      </c>
      <c r="M30" s="8">
        <v>5.9958104726416321E-2</v>
      </c>
      <c r="N30" s="8">
        <v>6.1012444462742579E-2</v>
      </c>
      <c r="O30" s="8">
        <v>6.3419513928772625E-2</v>
      </c>
      <c r="P30" s="8">
        <v>7.3310252930552489E-2</v>
      </c>
      <c r="Q30" s="8">
        <v>7.2362778547436793E-2</v>
      </c>
      <c r="R30" s="8">
        <v>6.4407412049787366E-2</v>
      </c>
      <c r="S30" s="8">
        <f>I30</f>
        <v>4.2140929420065198E-2</v>
      </c>
      <c r="T30" s="8">
        <f t="shared" si="28"/>
        <v>0.27718585822512659</v>
      </c>
      <c r="U30" s="8">
        <f t="shared" si="29"/>
        <v>-0.27718585822512659</v>
      </c>
    </row>
    <row r="31" spans="1:21" x14ac:dyDescent="0.25">
      <c r="A31" s="28">
        <v>9</v>
      </c>
      <c r="B31" s="8"/>
      <c r="C31" s="8"/>
      <c r="D31" s="8"/>
      <c r="E31" s="8"/>
      <c r="F31" s="8"/>
      <c r="G31" s="8"/>
      <c r="H31" s="8"/>
      <c r="I31" s="8"/>
      <c r="J31" s="30">
        <v>-4.8612576452325418E-2</v>
      </c>
      <c r="K31" s="8">
        <v>-0.11077974768217302</v>
      </c>
      <c r="L31" s="8">
        <v>-0.11049491761571198</v>
      </c>
      <c r="M31" s="8">
        <v>-0.12300342853027361</v>
      </c>
      <c r="N31" s="8">
        <v>-0.12552545157118011</v>
      </c>
      <c r="O31" s="8">
        <v>-0.12728882340824993</v>
      </c>
      <c r="P31" s="8">
        <v>-0.13056317828607106</v>
      </c>
      <c r="Q31" s="8">
        <v>-0.12687121627803702</v>
      </c>
      <c r="R31" s="8">
        <v>-0.12233376136098549</v>
      </c>
      <c r="S31" s="8">
        <f>J31</f>
        <v>-4.8612576452325418E-2</v>
      </c>
      <c r="T31" s="8">
        <f t="shared" si="28"/>
        <v>0.27718585822512659</v>
      </c>
      <c r="U31" s="8">
        <f t="shared" si="29"/>
        <v>-0.27718585822512659</v>
      </c>
    </row>
    <row r="32" spans="1:21" x14ac:dyDescent="0.25">
      <c r="A32" s="28">
        <v>10</v>
      </c>
      <c r="B32" s="8"/>
      <c r="C32" s="8"/>
      <c r="D32" s="8"/>
      <c r="E32" s="8"/>
      <c r="F32" s="8"/>
      <c r="G32" s="8"/>
      <c r="H32" s="8"/>
      <c r="I32" s="8"/>
      <c r="J32" s="8"/>
      <c r="K32" s="30">
        <v>8.5303961629293684E-2</v>
      </c>
      <c r="L32" s="8">
        <v>7.6803037307629718E-2</v>
      </c>
      <c r="M32" s="8">
        <v>7.9255086030790525E-2</v>
      </c>
      <c r="N32" s="8">
        <v>7.7192247952598506E-2</v>
      </c>
      <c r="O32" s="8">
        <v>8.1401872888283835E-2</v>
      </c>
      <c r="P32" s="8">
        <v>8.3874198800247587E-2</v>
      </c>
      <c r="Q32" s="8">
        <v>8.2604029177994975E-2</v>
      </c>
      <c r="R32" s="8">
        <v>6.4797529479135599E-2</v>
      </c>
      <c r="S32" s="8">
        <f>K32</f>
        <v>8.5303961629293684E-2</v>
      </c>
      <c r="T32" s="8">
        <f t="shared" si="28"/>
        <v>0.27718585822512659</v>
      </c>
      <c r="U32" s="8">
        <f t="shared" si="29"/>
        <v>-0.27718585822512659</v>
      </c>
    </row>
    <row r="33" spans="1:21" x14ac:dyDescent="0.25">
      <c r="A33" s="28">
        <v>11</v>
      </c>
      <c r="B33" s="8"/>
      <c r="C33" s="8"/>
      <c r="D33" s="8"/>
      <c r="E33" s="8"/>
      <c r="F33" s="8"/>
      <c r="G33" s="8"/>
      <c r="H33" s="8"/>
      <c r="I33" s="8"/>
      <c r="J33" s="8"/>
      <c r="K33" s="8"/>
      <c r="L33" s="30">
        <v>1.1598719224911846E-2</v>
      </c>
      <c r="M33" s="8">
        <v>-6.5520478608662253E-2</v>
      </c>
      <c r="N33" s="8">
        <v>-6.5024159553217498E-2</v>
      </c>
      <c r="O33" s="8">
        <v>-6.165525125655362E-2</v>
      </c>
      <c r="P33" s="8">
        <v>-6.7354766138728595E-2</v>
      </c>
      <c r="Q33" s="8">
        <v>-6.6402348349448359E-2</v>
      </c>
      <c r="R33" s="8">
        <v>-6.0307832561161859E-2</v>
      </c>
      <c r="S33" s="8">
        <f>L33</f>
        <v>1.1598719224911846E-2</v>
      </c>
      <c r="T33" s="8">
        <f t="shared" si="28"/>
        <v>0.27718585822512659</v>
      </c>
      <c r="U33" s="8">
        <f t="shared" si="29"/>
        <v>-0.27718585822512659</v>
      </c>
    </row>
    <row r="34" spans="1:21" x14ac:dyDescent="0.25">
      <c r="A34" s="28">
        <v>12</v>
      </c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30">
        <v>0.10536419860279655</v>
      </c>
      <c r="N34" s="8">
        <v>9.38012802972856E-2</v>
      </c>
      <c r="O34" s="8">
        <v>9.3009901628785932E-2</v>
      </c>
      <c r="P34" s="8">
        <v>8.8564110024218545E-2</v>
      </c>
      <c r="Q34" s="8">
        <v>8.6425301683418485E-2</v>
      </c>
      <c r="R34" s="8">
        <v>8.1859036489974168E-2</v>
      </c>
      <c r="S34" s="8">
        <f>M34</f>
        <v>0.10536419860279655</v>
      </c>
      <c r="T34" s="8">
        <f t="shared" si="28"/>
        <v>0.27718585822512659</v>
      </c>
      <c r="U34" s="8">
        <f t="shared" si="29"/>
        <v>-0.27718585822512659</v>
      </c>
    </row>
    <row r="35" spans="1:21" x14ac:dyDescent="0.25">
      <c r="A35" s="28">
        <v>13</v>
      </c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30">
        <v>1.5824272810804174E-2</v>
      </c>
      <c r="O35" s="8">
        <v>3.4848099686914352E-2</v>
      </c>
      <c r="P35" s="8">
        <v>3.5820943793356243E-2</v>
      </c>
      <c r="Q35" s="8">
        <v>3.4216243645634324E-2</v>
      </c>
      <c r="R35" s="8">
        <v>4.4521336990951177E-2</v>
      </c>
      <c r="S35" s="8">
        <f>N35</f>
        <v>1.5824272810804174E-2</v>
      </c>
      <c r="T35" s="8">
        <f t="shared" si="28"/>
        <v>0.27718585822512659</v>
      </c>
      <c r="U35" s="8">
        <f t="shared" si="29"/>
        <v>-0.27718585822512659</v>
      </c>
    </row>
    <row r="36" spans="1:21" x14ac:dyDescent="0.25">
      <c r="A36" s="28">
        <v>14</v>
      </c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30">
        <v>-2.6094338069529432E-2</v>
      </c>
      <c r="P36" s="8">
        <v>-5.1547940996363506E-2</v>
      </c>
      <c r="Q36" s="8">
        <v>-5.1171900413984762E-2</v>
      </c>
      <c r="R36" s="8">
        <v>-4.3415399019061662E-2</v>
      </c>
      <c r="S36" s="8">
        <f>O36</f>
        <v>-2.6094338069529432E-2</v>
      </c>
      <c r="T36" s="8">
        <f t="shared" si="28"/>
        <v>0.27718585822512659</v>
      </c>
      <c r="U36" s="8">
        <f t="shared" si="29"/>
        <v>-0.27718585822512659</v>
      </c>
    </row>
    <row r="37" spans="1:21" x14ac:dyDescent="0.25">
      <c r="A37" s="28">
        <v>15</v>
      </c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30">
        <v>3.4894080002516703E-2</v>
      </c>
      <c r="Q37" s="8">
        <v>2.545473107801955E-2</v>
      </c>
      <c r="R37" s="8">
        <v>2.3672067833391389E-2</v>
      </c>
      <c r="S37" s="8">
        <f>P37</f>
        <v>3.4894080002516703E-2</v>
      </c>
      <c r="T37" s="8">
        <f t="shared" si="28"/>
        <v>0.27718585822512659</v>
      </c>
      <c r="U37" s="8">
        <f t="shared" si="29"/>
        <v>-0.27718585822512659</v>
      </c>
    </row>
    <row r="38" spans="1:21" x14ac:dyDescent="0.25">
      <c r="A38" s="28">
        <v>16</v>
      </c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30">
        <v>1.2924172884969991E-2</v>
      </c>
      <c r="R38" s="8">
        <v>5.8692825100597652E-2</v>
      </c>
      <c r="S38" s="8">
        <f>Q38</f>
        <v>1.2924172884969991E-2</v>
      </c>
      <c r="T38" s="8">
        <f t="shared" si="28"/>
        <v>0.27718585822512659</v>
      </c>
      <c r="U38" s="8">
        <f t="shared" si="29"/>
        <v>-0.27718585822512659</v>
      </c>
    </row>
    <row r="39" spans="1:21" x14ac:dyDescent="0.25">
      <c r="A39" s="28">
        <v>17</v>
      </c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30">
        <v>-6.2704266034744868E-2</v>
      </c>
      <c r="S39" s="8">
        <f>R39</f>
        <v>-6.2704266034744868E-2</v>
      </c>
      <c r="T39" s="8">
        <f t="shared" si="28"/>
        <v>0.27718585822512659</v>
      </c>
      <c r="U39" s="8">
        <f t="shared" si="29"/>
        <v>-0.27718585822512659</v>
      </c>
    </row>
    <row r="40" spans="1:2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40"/>
  <sheetViews>
    <sheetView showFormulas="1" topLeftCell="A21" workbookViewId="0">
      <selection activeCell="C24" sqref="C24"/>
    </sheetView>
  </sheetViews>
  <sheetFormatPr defaultRowHeight="15" x14ac:dyDescent="0.25"/>
  <cols>
    <col min="1" max="1" width="2.140625" customWidth="1"/>
    <col min="2" max="2" width="2.85546875" customWidth="1"/>
    <col min="3" max="8" width="21.28515625" customWidth="1"/>
  </cols>
  <sheetData>
    <row r="1" spans="1:21" x14ac:dyDescent="0.25">
      <c r="A1" s="26">
        <v>1</v>
      </c>
      <c r="B1" s="14">
        <v>0.79951353865553687</v>
      </c>
      <c r="C1" s="14">
        <v>0.66312343055454082</v>
      </c>
      <c r="D1" s="14">
        <v>0.5752315428541146</v>
      </c>
      <c r="E1" s="14">
        <v>0.51140449468306171</v>
      </c>
      <c r="F1" s="14">
        <v>0.38759342278600395</v>
      </c>
      <c r="G1" s="14">
        <v>0.27594411306127714</v>
      </c>
      <c r="H1" s="14">
        <v>0.1183545795886555</v>
      </c>
      <c r="I1" s="14">
        <v>4.0437442743786751E-2</v>
      </c>
      <c r="J1" s="14">
        <v>-3.6732632460134571E-2</v>
      </c>
      <c r="K1" s="14">
        <v>-6.9522057909413626E-2</v>
      </c>
      <c r="L1" s="14">
        <v>-0.1153833106116415</v>
      </c>
      <c r="M1" s="14">
        <v>-0.10519355667985421</v>
      </c>
      <c r="N1" s="14">
        <v>-0.10457712465719679</v>
      </c>
      <c r="O1" s="14">
        <v>-8.8786812311816565E-2</v>
      </c>
      <c r="P1" s="14">
        <v>-6.490654912333399E-2</v>
      </c>
      <c r="Q1" s="14">
        <v>-1.4809394757308681E-2</v>
      </c>
      <c r="R1" s="14">
        <v>-8.2940540218428057E-3</v>
      </c>
      <c r="S1" s="14"/>
      <c r="T1" s="1"/>
      <c r="U1" s="1"/>
    </row>
    <row r="2" spans="1:21" x14ac:dyDescent="0.25">
      <c r="A2" s="13">
        <v>0.79951353865553687</v>
      </c>
      <c r="B2" s="26">
        <v>1</v>
      </c>
      <c r="C2" s="14">
        <f>B1</f>
        <v>0.79951353865553687</v>
      </c>
      <c r="D2" s="14">
        <f t="shared" ref="D2:R2" si="0">C1</f>
        <v>0.66312343055454082</v>
      </c>
      <c r="E2" s="14">
        <f t="shared" si="0"/>
        <v>0.5752315428541146</v>
      </c>
      <c r="F2" s="14">
        <f t="shared" si="0"/>
        <v>0.51140449468306171</v>
      </c>
      <c r="G2" s="14">
        <f t="shared" si="0"/>
        <v>0.38759342278600395</v>
      </c>
      <c r="H2" s="14">
        <f t="shared" si="0"/>
        <v>0.27594411306127714</v>
      </c>
      <c r="I2" s="14">
        <f t="shared" si="0"/>
        <v>0.1183545795886555</v>
      </c>
      <c r="J2" s="14">
        <f t="shared" si="0"/>
        <v>4.0437442743786751E-2</v>
      </c>
      <c r="K2" s="14">
        <f t="shared" si="0"/>
        <v>-3.6732632460134571E-2</v>
      </c>
      <c r="L2" s="14">
        <f t="shared" si="0"/>
        <v>-6.9522057909413626E-2</v>
      </c>
      <c r="M2" s="14">
        <f t="shared" si="0"/>
        <v>-0.1153833106116415</v>
      </c>
      <c r="N2" s="14">
        <f t="shared" si="0"/>
        <v>-0.10519355667985421</v>
      </c>
      <c r="O2" s="14">
        <f t="shared" si="0"/>
        <v>-0.10457712465719679</v>
      </c>
      <c r="P2" s="14">
        <f t="shared" si="0"/>
        <v>-8.8786812311816565E-2</v>
      </c>
      <c r="Q2" s="14">
        <f t="shared" si="0"/>
        <v>-6.490654912333399E-2</v>
      </c>
      <c r="R2" s="14">
        <f t="shared" si="0"/>
        <v>-1.4809394757308681E-2</v>
      </c>
      <c r="S2" s="13"/>
      <c r="T2" s="14"/>
      <c r="U2" s="1"/>
    </row>
    <row r="3" spans="1:21" x14ac:dyDescent="0.25">
      <c r="A3" s="13">
        <v>0.66312343055454082</v>
      </c>
      <c r="B3" s="14">
        <f>A2</f>
        <v>0.79951353865553687</v>
      </c>
      <c r="C3" s="26">
        <v>1</v>
      </c>
      <c r="D3" s="14">
        <f>B1</f>
        <v>0.79951353865553687</v>
      </c>
      <c r="E3" s="14">
        <f t="shared" ref="E3:R3" si="1">C1</f>
        <v>0.66312343055454082</v>
      </c>
      <c r="F3" s="14">
        <f t="shared" si="1"/>
        <v>0.5752315428541146</v>
      </c>
      <c r="G3" s="14">
        <f t="shared" si="1"/>
        <v>0.51140449468306171</v>
      </c>
      <c r="H3" s="14">
        <f t="shared" si="1"/>
        <v>0.38759342278600395</v>
      </c>
      <c r="I3" s="14">
        <f t="shared" si="1"/>
        <v>0.27594411306127714</v>
      </c>
      <c r="J3" s="14">
        <f t="shared" si="1"/>
        <v>0.1183545795886555</v>
      </c>
      <c r="K3" s="14">
        <f t="shared" si="1"/>
        <v>4.0437442743786751E-2</v>
      </c>
      <c r="L3" s="14">
        <f t="shared" si="1"/>
        <v>-3.6732632460134571E-2</v>
      </c>
      <c r="M3" s="14">
        <f t="shared" si="1"/>
        <v>-6.9522057909413626E-2</v>
      </c>
      <c r="N3" s="14">
        <f t="shared" si="1"/>
        <v>-0.1153833106116415</v>
      </c>
      <c r="O3" s="14">
        <f t="shared" si="1"/>
        <v>-0.10519355667985421</v>
      </c>
      <c r="P3" s="14">
        <f t="shared" si="1"/>
        <v>-0.10457712465719679</v>
      </c>
      <c r="Q3" s="14">
        <f t="shared" si="1"/>
        <v>-8.8786812311816565E-2</v>
      </c>
      <c r="R3" s="14">
        <f t="shared" si="1"/>
        <v>-6.490654912333399E-2</v>
      </c>
      <c r="S3" s="8"/>
      <c r="T3" s="1"/>
      <c r="U3" s="1"/>
    </row>
    <row r="4" spans="1:21" x14ac:dyDescent="0.25">
      <c r="A4" s="13">
        <v>0.5752315428541146</v>
      </c>
      <c r="B4" s="14">
        <f t="shared" ref="B4:B18" si="2">A3</f>
        <v>0.66312343055454082</v>
      </c>
      <c r="C4" s="14">
        <f>A2</f>
        <v>0.79951353865553687</v>
      </c>
      <c r="D4" s="26">
        <v>1</v>
      </c>
      <c r="E4" s="14">
        <f>B1</f>
        <v>0.79951353865553687</v>
      </c>
      <c r="F4" s="14">
        <f t="shared" ref="F4:R4" si="3">C1</f>
        <v>0.66312343055454082</v>
      </c>
      <c r="G4" s="14">
        <f t="shared" si="3"/>
        <v>0.5752315428541146</v>
      </c>
      <c r="H4" s="14">
        <f t="shared" si="3"/>
        <v>0.51140449468306171</v>
      </c>
      <c r="I4" s="14">
        <f t="shared" si="3"/>
        <v>0.38759342278600395</v>
      </c>
      <c r="J4" s="14">
        <f t="shared" si="3"/>
        <v>0.27594411306127714</v>
      </c>
      <c r="K4" s="14">
        <f t="shared" si="3"/>
        <v>0.1183545795886555</v>
      </c>
      <c r="L4" s="14">
        <f t="shared" si="3"/>
        <v>4.0437442743786751E-2</v>
      </c>
      <c r="M4" s="14">
        <f t="shared" si="3"/>
        <v>-3.6732632460134571E-2</v>
      </c>
      <c r="N4" s="14">
        <f t="shared" si="3"/>
        <v>-6.9522057909413626E-2</v>
      </c>
      <c r="O4" s="14">
        <f t="shared" si="3"/>
        <v>-0.1153833106116415</v>
      </c>
      <c r="P4" s="14">
        <f t="shared" si="3"/>
        <v>-0.10519355667985421</v>
      </c>
      <c r="Q4" s="14">
        <f t="shared" si="3"/>
        <v>-0.10457712465719679</v>
      </c>
      <c r="R4" s="14">
        <f t="shared" si="3"/>
        <v>-8.8786812311816565E-2</v>
      </c>
      <c r="S4" s="8"/>
      <c r="T4" s="1"/>
      <c r="U4" s="1"/>
    </row>
    <row r="5" spans="1:21" x14ac:dyDescent="0.25">
      <c r="A5" s="13">
        <v>0.51140449468306171</v>
      </c>
      <c r="B5" s="14">
        <f t="shared" si="2"/>
        <v>0.5752315428541146</v>
      </c>
      <c r="C5" s="14">
        <f t="shared" ref="C5:C18" si="4">A3</f>
        <v>0.66312343055454082</v>
      </c>
      <c r="D5" s="14">
        <f>A2</f>
        <v>0.79951353865553687</v>
      </c>
      <c r="E5" s="26">
        <v>1</v>
      </c>
      <c r="F5" s="14">
        <f>B1</f>
        <v>0.79951353865553687</v>
      </c>
      <c r="G5" s="14">
        <f t="shared" ref="G5:R5" si="5">C1</f>
        <v>0.66312343055454082</v>
      </c>
      <c r="H5" s="14">
        <f t="shared" si="5"/>
        <v>0.5752315428541146</v>
      </c>
      <c r="I5" s="14">
        <f t="shared" si="5"/>
        <v>0.51140449468306171</v>
      </c>
      <c r="J5" s="14">
        <f t="shared" si="5"/>
        <v>0.38759342278600395</v>
      </c>
      <c r="K5" s="14">
        <f t="shared" si="5"/>
        <v>0.27594411306127714</v>
      </c>
      <c r="L5" s="14">
        <f t="shared" si="5"/>
        <v>0.1183545795886555</v>
      </c>
      <c r="M5" s="14">
        <f t="shared" si="5"/>
        <v>4.0437442743786751E-2</v>
      </c>
      <c r="N5" s="14">
        <f t="shared" si="5"/>
        <v>-3.6732632460134571E-2</v>
      </c>
      <c r="O5" s="14">
        <f t="shared" si="5"/>
        <v>-6.9522057909413626E-2</v>
      </c>
      <c r="P5" s="14">
        <f t="shared" si="5"/>
        <v>-0.1153833106116415</v>
      </c>
      <c r="Q5" s="14">
        <f t="shared" si="5"/>
        <v>-0.10519355667985421</v>
      </c>
      <c r="R5" s="14">
        <f t="shared" si="5"/>
        <v>-0.10457712465719679</v>
      </c>
      <c r="S5" s="8"/>
      <c r="T5" s="1"/>
      <c r="U5" s="1"/>
    </row>
    <row r="6" spans="1:21" x14ac:dyDescent="0.25">
      <c r="A6" s="13">
        <v>0.38759342278600395</v>
      </c>
      <c r="B6" s="14">
        <f t="shared" si="2"/>
        <v>0.51140449468306171</v>
      </c>
      <c r="C6" s="14">
        <f t="shared" si="4"/>
        <v>0.5752315428541146</v>
      </c>
      <c r="D6" s="14">
        <f t="shared" ref="D6:D18" si="6">A3</f>
        <v>0.66312343055454082</v>
      </c>
      <c r="E6" s="14">
        <f>A2</f>
        <v>0.79951353865553687</v>
      </c>
      <c r="F6" s="26">
        <v>1</v>
      </c>
      <c r="G6" s="14">
        <f>B1</f>
        <v>0.79951353865553687</v>
      </c>
      <c r="H6" s="14">
        <f t="shared" ref="H6:R6" si="7">C1</f>
        <v>0.66312343055454082</v>
      </c>
      <c r="I6" s="14">
        <f t="shared" si="7"/>
        <v>0.5752315428541146</v>
      </c>
      <c r="J6" s="14">
        <f t="shared" si="7"/>
        <v>0.51140449468306171</v>
      </c>
      <c r="K6" s="14">
        <f t="shared" si="7"/>
        <v>0.38759342278600395</v>
      </c>
      <c r="L6" s="14">
        <f t="shared" si="7"/>
        <v>0.27594411306127714</v>
      </c>
      <c r="M6" s="14">
        <f t="shared" si="7"/>
        <v>0.1183545795886555</v>
      </c>
      <c r="N6" s="14">
        <f t="shared" si="7"/>
        <v>4.0437442743786751E-2</v>
      </c>
      <c r="O6" s="14">
        <f t="shared" si="7"/>
        <v>-3.6732632460134571E-2</v>
      </c>
      <c r="P6" s="14">
        <f t="shared" si="7"/>
        <v>-6.9522057909413626E-2</v>
      </c>
      <c r="Q6" s="14">
        <f t="shared" si="7"/>
        <v>-0.1153833106116415</v>
      </c>
      <c r="R6" s="14">
        <f t="shared" si="7"/>
        <v>-0.10519355667985421</v>
      </c>
      <c r="S6" s="8"/>
      <c r="T6" s="1"/>
      <c r="U6" s="1"/>
    </row>
    <row r="7" spans="1:21" x14ac:dyDescent="0.25">
      <c r="A7" s="13">
        <v>0.27594411306127714</v>
      </c>
      <c r="B7" s="14">
        <f t="shared" si="2"/>
        <v>0.38759342278600395</v>
      </c>
      <c r="C7" s="14">
        <f t="shared" si="4"/>
        <v>0.51140449468306171</v>
      </c>
      <c r="D7" s="14">
        <f t="shared" si="6"/>
        <v>0.5752315428541146</v>
      </c>
      <c r="E7" s="14">
        <f t="shared" ref="E7:E18" si="8">A3</f>
        <v>0.66312343055454082</v>
      </c>
      <c r="F7" s="14">
        <f>A2</f>
        <v>0.79951353865553687</v>
      </c>
      <c r="G7" s="26">
        <v>1</v>
      </c>
      <c r="H7" s="14">
        <f>B1</f>
        <v>0.79951353865553687</v>
      </c>
      <c r="I7" s="14">
        <f t="shared" ref="I7:R7" si="9">C1</f>
        <v>0.66312343055454082</v>
      </c>
      <c r="J7" s="14">
        <f t="shared" si="9"/>
        <v>0.5752315428541146</v>
      </c>
      <c r="K7" s="14">
        <f t="shared" si="9"/>
        <v>0.51140449468306171</v>
      </c>
      <c r="L7" s="14">
        <f t="shared" si="9"/>
        <v>0.38759342278600395</v>
      </c>
      <c r="M7" s="14">
        <f t="shared" si="9"/>
        <v>0.27594411306127714</v>
      </c>
      <c r="N7" s="14">
        <f t="shared" si="9"/>
        <v>0.1183545795886555</v>
      </c>
      <c r="O7" s="14">
        <f t="shared" si="9"/>
        <v>4.0437442743786751E-2</v>
      </c>
      <c r="P7" s="14">
        <f t="shared" si="9"/>
        <v>-3.6732632460134571E-2</v>
      </c>
      <c r="Q7" s="14">
        <f t="shared" si="9"/>
        <v>-6.9522057909413626E-2</v>
      </c>
      <c r="R7" s="14">
        <f t="shared" si="9"/>
        <v>-0.1153833106116415</v>
      </c>
      <c r="S7" s="8"/>
      <c r="T7" s="1"/>
      <c r="U7" s="1"/>
    </row>
    <row r="8" spans="1:21" x14ac:dyDescent="0.25">
      <c r="A8" s="13">
        <v>0.1183545795886555</v>
      </c>
      <c r="B8" s="14">
        <f t="shared" si="2"/>
        <v>0.27594411306127714</v>
      </c>
      <c r="C8" s="14">
        <f t="shared" si="4"/>
        <v>0.38759342278600395</v>
      </c>
      <c r="D8" s="14">
        <f t="shared" si="6"/>
        <v>0.51140449468306171</v>
      </c>
      <c r="E8" s="14">
        <f t="shared" si="8"/>
        <v>0.5752315428541146</v>
      </c>
      <c r="F8" s="14">
        <f t="shared" ref="F8:F18" si="10">A3</f>
        <v>0.66312343055454082</v>
      </c>
      <c r="G8" s="14">
        <f>A2</f>
        <v>0.79951353865553687</v>
      </c>
      <c r="H8" s="26">
        <v>1</v>
      </c>
      <c r="I8" s="14">
        <f>B1</f>
        <v>0.79951353865553687</v>
      </c>
      <c r="J8" s="14">
        <f t="shared" ref="J8:R8" si="11">C1</f>
        <v>0.66312343055454082</v>
      </c>
      <c r="K8" s="14">
        <f t="shared" si="11"/>
        <v>0.5752315428541146</v>
      </c>
      <c r="L8" s="14">
        <f t="shared" si="11"/>
        <v>0.51140449468306171</v>
      </c>
      <c r="M8" s="14">
        <f t="shared" si="11"/>
        <v>0.38759342278600395</v>
      </c>
      <c r="N8" s="14">
        <f t="shared" si="11"/>
        <v>0.27594411306127714</v>
      </c>
      <c r="O8" s="14">
        <f t="shared" si="11"/>
        <v>0.1183545795886555</v>
      </c>
      <c r="P8" s="14">
        <f t="shared" si="11"/>
        <v>4.0437442743786751E-2</v>
      </c>
      <c r="Q8" s="14">
        <f t="shared" si="11"/>
        <v>-3.6732632460134571E-2</v>
      </c>
      <c r="R8" s="14">
        <f t="shared" si="11"/>
        <v>-6.9522057909413626E-2</v>
      </c>
      <c r="S8" s="8"/>
      <c r="T8" s="1"/>
      <c r="U8" s="1"/>
    </row>
    <row r="9" spans="1:21" x14ac:dyDescent="0.25">
      <c r="A9" s="13">
        <v>4.0437442743786751E-2</v>
      </c>
      <c r="B9" s="14">
        <f t="shared" si="2"/>
        <v>0.1183545795886555</v>
      </c>
      <c r="C9" s="14">
        <f t="shared" si="4"/>
        <v>0.27594411306127714</v>
      </c>
      <c r="D9" s="14">
        <f t="shared" si="6"/>
        <v>0.38759342278600395</v>
      </c>
      <c r="E9" s="14">
        <f t="shared" si="8"/>
        <v>0.51140449468306171</v>
      </c>
      <c r="F9" s="14">
        <f t="shared" si="10"/>
        <v>0.5752315428541146</v>
      </c>
      <c r="G9" s="14">
        <f t="shared" ref="G9:G18" si="12">A3</f>
        <v>0.66312343055454082</v>
      </c>
      <c r="H9" s="14">
        <f>A2</f>
        <v>0.79951353865553687</v>
      </c>
      <c r="I9" s="26">
        <v>1</v>
      </c>
      <c r="J9" s="14">
        <f>B1</f>
        <v>0.79951353865553687</v>
      </c>
      <c r="K9" s="14">
        <f t="shared" ref="K9:R9" si="13">C1</f>
        <v>0.66312343055454082</v>
      </c>
      <c r="L9" s="14">
        <f t="shared" si="13"/>
        <v>0.5752315428541146</v>
      </c>
      <c r="M9" s="14">
        <f t="shared" si="13"/>
        <v>0.51140449468306171</v>
      </c>
      <c r="N9" s="14">
        <f t="shared" si="13"/>
        <v>0.38759342278600395</v>
      </c>
      <c r="O9" s="14">
        <f t="shared" si="13"/>
        <v>0.27594411306127714</v>
      </c>
      <c r="P9" s="14">
        <f t="shared" si="13"/>
        <v>0.1183545795886555</v>
      </c>
      <c r="Q9" s="14">
        <f t="shared" si="13"/>
        <v>4.0437442743786751E-2</v>
      </c>
      <c r="R9" s="14">
        <f t="shared" si="13"/>
        <v>-3.6732632460134571E-2</v>
      </c>
      <c r="S9" s="8"/>
      <c r="T9" s="1"/>
      <c r="U9" s="1"/>
    </row>
    <row r="10" spans="1:21" x14ac:dyDescent="0.25">
      <c r="A10" s="13">
        <v>-3.6732632460134571E-2</v>
      </c>
      <c r="B10" s="14">
        <f t="shared" si="2"/>
        <v>4.0437442743786751E-2</v>
      </c>
      <c r="C10" s="14">
        <f t="shared" si="4"/>
        <v>0.1183545795886555</v>
      </c>
      <c r="D10" s="14">
        <f t="shared" si="6"/>
        <v>0.27594411306127714</v>
      </c>
      <c r="E10" s="14">
        <f t="shared" si="8"/>
        <v>0.38759342278600395</v>
      </c>
      <c r="F10" s="14">
        <f t="shared" si="10"/>
        <v>0.51140449468306171</v>
      </c>
      <c r="G10" s="14">
        <f t="shared" si="12"/>
        <v>0.5752315428541146</v>
      </c>
      <c r="H10" s="14">
        <f t="shared" ref="H10:H18" si="14">A3</f>
        <v>0.66312343055454082</v>
      </c>
      <c r="I10" s="14">
        <f>A2</f>
        <v>0.79951353865553687</v>
      </c>
      <c r="J10" s="26">
        <v>1</v>
      </c>
      <c r="K10" s="14">
        <f>B1</f>
        <v>0.79951353865553687</v>
      </c>
      <c r="L10" s="14">
        <f t="shared" ref="L10:R10" si="15">C1</f>
        <v>0.66312343055454082</v>
      </c>
      <c r="M10" s="14">
        <f t="shared" si="15"/>
        <v>0.5752315428541146</v>
      </c>
      <c r="N10" s="14">
        <f t="shared" si="15"/>
        <v>0.51140449468306171</v>
      </c>
      <c r="O10" s="14">
        <f t="shared" si="15"/>
        <v>0.38759342278600395</v>
      </c>
      <c r="P10" s="14">
        <f t="shared" si="15"/>
        <v>0.27594411306127714</v>
      </c>
      <c r="Q10" s="14">
        <f t="shared" si="15"/>
        <v>0.1183545795886555</v>
      </c>
      <c r="R10" s="14">
        <f t="shared" si="15"/>
        <v>4.0437442743786751E-2</v>
      </c>
      <c r="S10" s="8"/>
      <c r="T10" s="1"/>
      <c r="U10" s="1"/>
    </row>
    <row r="11" spans="1:21" x14ac:dyDescent="0.25">
      <c r="A11" s="13">
        <v>-6.9522057909413626E-2</v>
      </c>
      <c r="B11" s="14">
        <f t="shared" si="2"/>
        <v>-3.6732632460134571E-2</v>
      </c>
      <c r="C11" s="14">
        <f t="shared" si="4"/>
        <v>4.0437442743786751E-2</v>
      </c>
      <c r="D11" s="14">
        <f t="shared" si="6"/>
        <v>0.1183545795886555</v>
      </c>
      <c r="E11" s="14">
        <f t="shared" si="8"/>
        <v>0.27594411306127714</v>
      </c>
      <c r="F11" s="14">
        <f t="shared" si="10"/>
        <v>0.38759342278600395</v>
      </c>
      <c r="G11" s="14">
        <f t="shared" si="12"/>
        <v>0.51140449468306171</v>
      </c>
      <c r="H11" s="14">
        <f t="shared" si="14"/>
        <v>0.5752315428541146</v>
      </c>
      <c r="I11" s="14">
        <f t="shared" ref="I11:I18" si="16">A3</f>
        <v>0.66312343055454082</v>
      </c>
      <c r="J11" s="14">
        <f>A2</f>
        <v>0.79951353865553687</v>
      </c>
      <c r="K11" s="26">
        <v>1</v>
      </c>
      <c r="L11" s="14">
        <f>B1</f>
        <v>0.79951353865553687</v>
      </c>
      <c r="M11" s="14">
        <f t="shared" ref="M11:R11" si="17">C1</f>
        <v>0.66312343055454082</v>
      </c>
      <c r="N11" s="14">
        <f t="shared" si="17"/>
        <v>0.5752315428541146</v>
      </c>
      <c r="O11" s="14">
        <f t="shared" si="17"/>
        <v>0.51140449468306171</v>
      </c>
      <c r="P11" s="14">
        <f t="shared" si="17"/>
        <v>0.38759342278600395</v>
      </c>
      <c r="Q11" s="14">
        <f t="shared" si="17"/>
        <v>0.27594411306127714</v>
      </c>
      <c r="R11" s="14">
        <f t="shared" si="17"/>
        <v>0.1183545795886555</v>
      </c>
      <c r="S11" s="8"/>
      <c r="T11" s="1"/>
      <c r="U11" s="1"/>
    </row>
    <row r="12" spans="1:21" x14ac:dyDescent="0.25">
      <c r="A12" s="13">
        <v>-0.1153833106116415</v>
      </c>
      <c r="B12" s="14">
        <f t="shared" si="2"/>
        <v>-6.9522057909413626E-2</v>
      </c>
      <c r="C12" s="14">
        <f t="shared" si="4"/>
        <v>-3.6732632460134571E-2</v>
      </c>
      <c r="D12" s="14">
        <f t="shared" si="6"/>
        <v>4.0437442743786751E-2</v>
      </c>
      <c r="E12" s="14">
        <f t="shared" si="8"/>
        <v>0.1183545795886555</v>
      </c>
      <c r="F12" s="14">
        <f t="shared" si="10"/>
        <v>0.27594411306127714</v>
      </c>
      <c r="G12" s="14">
        <f t="shared" si="12"/>
        <v>0.38759342278600395</v>
      </c>
      <c r="H12" s="14">
        <f t="shared" si="14"/>
        <v>0.51140449468306171</v>
      </c>
      <c r="I12" s="14">
        <f t="shared" si="16"/>
        <v>0.5752315428541146</v>
      </c>
      <c r="J12" s="14">
        <f t="shared" ref="J12:J18" si="18">A3</f>
        <v>0.66312343055454082</v>
      </c>
      <c r="K12" s="14">
        <f>A2</f>
        <v>0.79951353865553687</v>
      </c>
      <c r="L12" s="26">
        <v>1</v>
      </c>
      <c r="M12" s="14">
        <f>B1</f>
        <v>0.79951353865553687</v>
      </c>
      <c r="N12" s="14">
        <f t="shared" ref="N12:R12" si="19">C1</f>
        <v>0.66312343055454082</v>
      </c>
      <c r="O12" s="14">
        <f t="shared" si="19"/>
        <v>0.5752315428541146</v>
      </c>
      <c r="P12" s="14">
        <f t="shared" si="19"/>
        <v>0.51140449468306171</v>
      </c>
      <c r="Q12" s="14">
        <f t="shared" si="19"/>
        <v>0.38759342278600395</v>
      </c>
      <c r="R12" s="14">
        <f t="shared" si="19"/>
        <v>0.27594411306127714</v>
      </c>
      <c r="S12" s="8"/>
      <c r="T12" s="1"/>
      <c r="U12" s="1"/>
    </row>
    <row r="13" spans="1:21" x14ac:dyDescent="0.25">
      <c r="A13" s="13">
        <v>-0.10519355667985421</v>
      </c>
      <c r="B13" s="14">
        <f t="shared" si="2"/>
        <v>-0.1153833106116415</v>
      </c>
      <c r="C13" s="14">
        <f t="shared" si="4"/>
        <v>-6.9522057909413626E-2</v>
      </c>
      <c r="D13" s="14">
        <f t="shared" si="6"/>
        <v>-3.6732632460134571E-2</v>
      </c>
      <c r="E13" s="14">
        <f t="shared" si="8"/>
        <v>4.0437442743786751E-2</v>
      </c>
      <c r="F13" s="14">
        <f t="shared" si="10"/>
        <v>0.1183545795886555</v>
      </c>
      <c r="G13" s="14">
        <f t="shared" si="12"/>
        <v>0.27594411306127714</v>
      </c>
      <c r="H13" s="14">
        <f t="shared" si="14"/>
        <v>0.38759342278600395</v>
      </c>
      <c r="I13" s="14">
        <f t="shared" si="16"/>
        <v>0.51140449468306171</v>
      </c>
      <c r="J13" s="14">
        <f t="shared" si="18"/>
        <v>0.5752315428541146</v>
      </c>
      <c r="K13" s="14">
        <f t="shared" ref="K13:K18" si="20">A3</f>
        <v>0.66312343055454082</v>
      </c>
      <c r="L13" s="14">
        <f>A2</f>
        <v>0.79951353865553687</v>
      </c>
      <c r="M13" s="26">
        <v>1</v>
      </c>
      <c r="N13" s="14">
        <f>B1</f>
        <v>0.79951353865553687</v>
      </c>
      <c r="O13" s="14">
        <f t="shared" ref="O13:R13" si="21">C1</f>
        <v>0.66312343055454082</v>
      </c>
      <c r="P13" s="14">
        <f t="shared" si="21"/>
        <v>0.5752315428541146</v>
      </c>
      <c r="Q13" s="14">
        <f t="shared" si="21"/>
        <v>0.51140449468306171</v>
      </c>
      <c r="R13" s="14">
        <f t="shared" si="21"/>
        <v>0.38759342278600395</v>
      </c>
      <c r="S13" s="8"/>
      <c r="T13" s="1"/>
      <c r="U13" s="1"/>
    </row>
    <row r="14" spans="1:21" x14ac:dyDescent="0.25">
      <c r="A14" s="13">
        <v>-0.10457712465719679</v>
      </c>
      <c r="B14" s="14">
        <f t="shared" si="2"/>
        <v>-0.10519355667985421</v>
      </c>
      <c r="C14" s="14">
        <f t="shared" si="4"/>
        <v>-0.1153833106116415</v>
      </c>
      <c r="D14" s="14">
        <f t="shared" si="6"/>
        <v>-6.9522057909413626E-2</v>
      </c>
      <c r="E14" s="14">
        <f t="shared" si="8"/>
        <v>-3.6732632460134571E-2</v>
      </c>
      <c r="F14" s="14">
        <f t="shared" si="10"/>
        <v>4.0437442743786751E-2</v>
      </c>
      <c r="G14" s="14">
        <f t="shared" si="12"/>
        <v>0.1183545795886555</v>
      </c>
      <c r="H14" s="14">
        <f t="shared" si="14"/>
        <v>0.27594411306127714</v>
      </c>
      <c r="I14" s="14">
        <f t="shared" si="16"/>
        <v>0.38759342278600395</v>
      </c>
      <c r="J14" s="14">
        <f t="shared" si="18"/>
        <v>0.51140449468306171</v>
      </c>
      <c r="K14" s="14">
        <f t="shared" si="20"/>
        <v>0.5752315428541146</v>
      </c>
      <c r="L14" s="14">
        <f t="shared" ref="L14:L18" si="22">A3</f>
        <v>0.66312343055454082</v>
      </c>
      <c r="M14" s="14">
        <f>A2</f>
        <v>0.79951353865553687</v>
      </c>
      <c r="N14" s="26">
        <v>1</v>
      </c>
      <c r="O14" s="14">
        <f>B1</f>
        <v>0.79951353865553687</v>
      </c>
      <c r="P14" s="14">
        <f t="shared" ref="P14:R14" si="23">C1</f>
        <v>0.66312343055454082</v>
      </c>
      <c r="Q14" s="14">
        <f t="shared" si="23"/>
        <v>0.5752315428541146</v>
      </c>
      <c r="R14" s="14">
        <f t="shared" si="23"/>
        <v>0.51140449468306171</v>
      </c>
      <c r="S14" s="8"/>
      <c r="T14" s="1"/>
      <c r="U14" s="1"/>
    </row>
    <row r="15" spans="1:21" x14ac:dyDescent="0.25">
      <c r="A15" s="13">
        <v>-8.8786812311816565E-2</v>
      </c>
      <c r="B15" s="14">
        <f t="shared" si="2"/>
        <v>-0.10457712465719679</v>
      </c>
      <c r="C15" s="14">
        <f t="shared" si="4"/>
        <v>-0.10519355667985421</v>
      </c>
      <c r="D15" s="14">
        <f t="shared" si="6"/>
        <v>-0.1153833106116415</v>
      </c>
      <c r="E15" s="14">
        <f t="shared" si="8"/>
        <v>-6.9522057909413626E-2</v>
      </c>
      <c r="F15" s="14">
        <f t="shared" si="10"/>
        <v>-3.6732632460134571E-2</v>
      </c>
      <c r="G15" s="14">
        <f t="shared" si="12"/>
        <v>4.0437442743786751E-2</v>
      </c>
      <c r="H15" s="14">
        <f t="shared" si="14"/>
        <v>0.1183545795886555</v>
      </c>
      <c r="I15" s="14">
        <f t="shared" si="16"/>
        <v>0.27594411306127714</v>
      </c>
      <c r="J15" s="14">
        <f t="shared" si="18"/>
        <v>0.38759342278600395</v>
      </c>
      <c r="K15" s="14">
        <f t="shared" si="20"/>
        <v>0.51140449468306171</v>
      </c>
      <c r="L15" s="14">
        <f t="shared" si="22"/>
        <v>0.5752315428541146</v>
      </c>
      <c r="M15" s="14">
        <f t="shared" ref="M15:M18" si="24">A3</f>
        <v>0.66312343055454082</v>
      </c>
      <c r="N15" s="14">
        <f>A2</f>
        <v>0.79951353865553687</v>
      </c>
      <c r="O15" s="26">
        <v>1</v>
      </c>
      <c r="P15" s="14">
        <f>B1</f>
        <v>0.79951353865553687</v>
      </c>
      <c r="Q15" s="14">
        <f t="shared" ref="Q15:R15" si="25">C1</f>
        <v>0.66312343055454082</v>
      </c>
      <c r="R15" s="14">
        <f t="shared" si="25"/>
        <v>0.5752315428541146</v>
      </c>
      <c r="S15" s="8"/>
      <c r="T15" s="1"/>
      <c r="U15" s="1"/>
    </row>
    <row r="16" spans="1:21" x14ac:dyDescent="0.25">
      <c r="A16" s="13">
        <v>-6.490654912333399E-2</v>
      </c>
      <c r="B16" s="14">
        <f t="shared" si="2"/>
        <v>-8.8786812311816565E-2</v>
      </c>
      <c r="C16" s="14">
        <f t="shared" si="4"/>
        <v>-0.10457712465719679</v>
      </c>
      <c r="D16" s="14">
        <f t="shared" si="6"/>
        <v>-0.10519355667985421</v>
      </c>
      <c r="E16" s="14">
        <f t="shared" si="8"/>
        <v>-0.1153833106116415</v>
      </c>
      <c r="F16" s="14">
        <f t="shared" si="10"/>
        <v>-6.9522057909413626E-2</v>
      </c>
      <c r="G16" s="14">
        <f t="shared" si="12"/>
        <v>-3.6732632460134571E-2</v>
      </c>
      <c r="H16" s="14">
        <f t="shared" si="14"/>
        <v>4.0437442743786751E-2</v>
      </c>
      <c r="I16" s="14">
        <f t="shared" si="16"/>
        <v>0.1183545795886555</v>
      </c>
      <c r="J16" s="14">
        <f t="shared" si="18"/>
        <v>0.27594411306127714</v>
      </c>
      <c r="K16" s="14">
        <f t="shared" si="20"/>
        <v>0.38759342278600395</v>
      </c>
      <c r="L16" s="14">
        <f t="shared" si="22"/>
        <v>0.51140449468306171</v>
      </c>
      <c r="M16" s="14">
        <f t="shared" si="24"/>
        <v>0.5752315428541146</v>
      </c>
      <c r="N16" s="14">
        <f t="shared" ref="N16:N18" si="26">A3</f>
        <v>0.66312343055454082</v>
      </c>
      <c r="O16" s="14">
        <f>A2</f>
        <v>0.79951353865553687</v>
      </c>
      <c r="P16" s="26">
        <v>1</v>
      </c>
      <c r="Q16" s="14">
        <f>B1</f>
        <v>0.79951353865553687</v>
      </c>
      <c r="R16" s="14">
        <f>C1</f>
        <v>0.66312343055454082</v>
      </c>
      <c r="S16" s="8"/>
      <c r="T16" s="1"/>
      <c r="U16" s="1"/>
    </row>
    <row r="17" spans="1:21" x14ac:dyDescent="0.25">
      <c r="A17" s="13">
        <v>-1.4809394757308681E-2</v>
      </c>
      <c r="B17" s="14">
        <f t="shared" si="2"/>
        <v>-6.490654912333399E-2</v>
      </c>
      <c r="C17" s="14">
        <f t="shared" si="4"/>
        <v>-8.8786812311816565E-2</v>
      </c>
      <c r="D17" s="14">
        <f t="shared" si="6"/>
        <v>-0.10457712465719679</v>
      </c>
      <c r="E17" s="14">
        <f t="shared" si="8"/>
        <v>-0.10519355667985421</v>
      </c>
      <c r="F17" s="14">
        <f t="shared" si="10"/>
        <v>-0.1153833106116415</v>
      </c>
      <c r="G17" s="14">
        <f t="shared" si="12"/>
        <v>-6.9522057909413626E-2</v>
      </c>
      <c r="H17" s="14">
        <f t="shared" si="14"/>
        <v>-3.6732632460134571E-2</v>
      </c>
      <c r="I17" s="14">
        <f t="shared" si="16"/>
        <v>4.0437442743786751E-2</v>
      </c>
      <c r="J17" s="14">
        <f t="shared" si="18"/>
        <v>0.1183545795886555</v>
      </c>
      <c r="K17" s="14">
        <f t="shared" si="20"/>
        <v>0.27594411306127714</v>
      </c>
      <c r="L17" s="14">
        <f t="shared" si="22"/>
        <v>0.38759342278600395</v>
      </c>
      <c r="M17" s="14">
        <f t="shared" si="24"/>
        <v>0.51140449468306171</v>
      </c>
      <c r="N17" s="14">
        <f t="shared" si="26"/>
        <v>0.5752315428541146</v>
      </c>
      <c r="O17" s="14">
        <f t="shared" ref="O17:O18" si="27">A3</f>
        <v>0.66312343055454082</v>
      </c>
      <c r="P17" s="14">
        <f>A2</f>
        <v>0.79951353865553687</v>
      </c>
      <c r="Q17" s="26">
        <v>1</v>
      </c>
      <c r="R17" s="14">
        <f>B1</f>
        <v>0.79951353865553687</v>
      </c>
      <c r="S17" s="8"/>
      <c r="T17" s="1"/>
      <c r="U17" s="1"/>
    </row>
    <row r="18" spans="1:21" x14ac:dyDescent="0.25">
      <c r="A18" s="13">
        <v>-8.2940540218428057E-3</v>
      </c>
      <c r="B18" s="14">
        <f t="shared" si="2"/>
        <v>-1.4809394757308681E-2</v>
      </c>
      <c r="C18" s="14">
        <f t="shared" si="4"/>
        <v>-6.490654912333399E-2</v>
      </c>
      <c r="D18" s="14">
        <f t="shared" si="6"/>
        <v>-8.8786812311816565E-2</v>
      </c>
      <c r="E18" s="14">
        <f t="shared" si="8"/>
        <v>-0.10457712465719679</v>
      </c>
      <c r="F18" s="14">
        <f t="shared" si="10"/>
        <v>-0.10519355667985421</v>
      </c>
      <c r="G18" s="14">
        <f t="shared" si="12"/>
        <v>-0.1153833106116415</v>
      </c>
      <c r="H18" s="14">
        <f t="shared" si="14"/>
        <v>-6.9522057909413626E-2</v>
      </c>
      <c r="I18" s="14">
        <f t="shared" si="16"/>
        <v>-3.6732632460134571E-2</v>
      </c>
      <c r="J18" s="14">
        <f t="shared" si="18"/>
        <v>4.0437442743786751E-2</v>
      </c>
      <c r="K18" s="14">
        <f t="shared" si="20"/>
        <v>0.1183545795886555</v>
      </c>
      <c r="L18" s="14">
        <f t="shared" si="22"/>
        <v>0.27594411306127714</v>
      </c>
      <c r="M18" s="14">
        <f t="shared" si="24"/>
        <v>0.38759342278600395</v>
      </c>
      <c r="N18" s="14">
        <f t="shared" si="26"/>
        <v>0.51140449468306171</v>
      </c>
      <c r="O18" s="14">
        <f t="shared" si="27"/>
        <v>0.5752315428541146</v>
      </c>
      <c r="P18" s="14">
        <f>A3</f>
        <v>0.66312343055454082</v>
      </c>
      <c r="Q18" s="14">
        <f>A2</f>
        <v>0.79951353865553687</v>
      </c>
      <c r="R18" s="26">
        <v>1</v>
      </c>
      <c r="S18" s="8"/>
      <c r="T18" s="1"/>
      <c r="U18" s="1"/>
    </row>
    <row r="19" spans="1:21" x14ac:dyDescent="0.25">
      <c r="A19" s="13">
        <v>2.6210432319194277E-2</v>
      </c>
      <c r="B19" s="14"/>
      <c r="C19" s="14"/>
      <c r="D19" s="14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</row>
    <row r="20" spans="1:21" x14ac:dyDescent="0.25">
      <c r="A20" s="14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</row>
    <row r="21" spans="1:21" x14ac:dyDescent="0.25">
      <c r="A21" s="1"/>
      <c r="B21" s="27" t="s">
        <v>50</v>
      </c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1"/>
      <c r="T21" s="1"/>
      <c r="U21" s="1"/>
    </row>
    <row r="22" spans="1:21" x14ac:dyDescent="0.25">
      <c r="A22" s="28" t="s">
        <v>10</v>
      </c>
      <c r="B22" s="27">
        <v>1</v>
      </c>
      <c r="C22" s="27">
        <v>2</v>
      </c>
      <c r="D22" s="27">
        <v>3</v>
      </c>
      <c r="E22" s="27">
        <v>4</v>
      </c>
      <c r="F22" s="27">
        <v>5</v>
      </c>
      <c r="G22" s="27">
        <v>6</v>
      </c>
      <c r="H22" s="27">
        <v>7</v>
      </c>
      <c r="I22" s="27">
        <v>8</v>
      </c>
      <c r="J22" s="27">
        <v>9</v>
      </c>
      <c r="K22" s="27">
        <v>10</v>
      </c>
      <c r="L22" s="27">
        <v>11</v>
      </c>
      <c r="M22" s="27">
        <v>12</v>
      </c>
      <c r="N22" s="27">
        <v>13</v>
      </c>
      <c r="O22" s="27">
        <v>14</v>
      </c>
      <c r="P22" s="27">
        <v>15</v>
      </c>
      <c r="Q22" s="27">
        <v>16</v>
      </c>
      <c r="R22" s="27">
        <v>17</v>
      </c>
      <c r="S22" s="1" t="s">
        <v>51</v>
      </c>
      <c r="T22" s="1" t="s">
        <v>52</v>
      </c>
      <c r="U22" s="1" t="s">
        <v>53</v>
      </c>
    </row>
    <row r="23" spans="1:21" x14ac:dyDescent="0.25">
      <c r="A23" s="28">
        <v>1</v>
      </c>
      <c r="B23" s="31">
        <v>0.8</v>
      </c>
      <c r="C23" s="8">
        <f t="array" ref="C23:C24">MMULT(MINVERSE($A$1:B2),$A$2:$A3)</f>
        <v>0.74654580475589993</v>
      </c>
      <c r="D23" s="8">
        <f t="array" ref="D23:D25">MMULT(MINVERSE($A$1:C3),$A$2:$A4)</f>
        <v>0.74152685425940024</v>
      </c>
      <c r="E23" s="8">
        <f t="array" ref="E23:E26">MMULT(MINVERSE($A$1:D4),$A$2:$A5)</f>
        <v>0.73773875819194323</v>
      </c>
      <c r="F23" s="8">
        <f t="array" ref="F23:F27">MMULT(MINVERSE($A$1:E5),$A$2:$A6)</f>
        <v>0.74624663621785314</v>
      </c>
      <c r="G23" s="8">
        <f t="array" ref="G23:G28">MMULT(MINVERSE($A$1:F6),$A$2:$A7)</f>
        <v>0.73400775060629175</v>
      </c>
      <c r="H23" s="8">
        <f t="array" ref="H23:H29">MMULT(MINVERSE($A$1:G7),$A$2:$A8)</f>
        <v>0.71641984851138052</v>
      </c>
      <c r="I23" s="8">
        <f t="array" ref="I23:I30">MMULT(MINVERSE($A$1:H8),$A$2:$A9)</f>
        <v>0.72672380189995112</v>
      </c>
      <c r="J23" s="8">
        <f t="array" ref="J23:J31">MMULT(MINVERSE($A$1:I9),$A$2:$A10)</f>
        <v>0.728772381053157</v>
      </c>
      <c r="K23" s="8">
        <f t="array" ref="K23:K32">MMULT(MINVERSE($A$1:J10),$A$2:$A11)</f>
        <v>0.73291922640954632</v>
      </c>
      <c r="L23" s="8">
        <f t="array" ref="L23:L33">MMULT(MINVERSE($A$1:K11),$A$2:$A12)</f>
        <v>0.73192980970983668</v>
      </c>
      <c r="M23" s="8">
        <f t="array" ref="M23:M34">MMULT(MINVERSE($A$1:L12),$A$2:$A13)</f>
        <v>0.73070771995388339</v>
      </c>
      <c r="N23" s="8">
        <f t="array" ref="N23:N35">MMULT(MINVERSE($A$1:M13),$A$2:$A14)</f>
        <v>0.72904040813070126</v>
      </c>
      <c r="O23" s="8">
        <f t="array" ref="O23:O36">MMULT(MINVERSE($A$1:N14),$A$2:$A15)</f>
        <v>0.72945333205513097</v>
      </c>
      <c r="P23" s="8">
        <f t="array" ref="P23:P37">MMULT(MINVERSE($A$1:O15),$A$2:$A16)</f>
        <v>0.73036386997534197</v>
      </c>
      <c r="Q23" s="8">
        <f t="array" ref="Q23:Q38">MMULT(MINVERSE($A$1:P16),$A$2:$A17)</f>
        <v>0.72991289285272698</v>
      </c>
      <c r="R23" s="8">
        <f t="array" ref="R23:R39">MMULT(MINVERSE($A$1:Q17),$A$2:$A18)</f>
        <v>0.73072329362758537</v>
      </c>
      <c r="S23" s="8">
        <f>B23</f>
        <v>0.8</v>
      </c>
      <c r="T23" s="8">
        <f>1.96*1/SQRT(50)</f>
        <v>0.27718585822512659</v>
      </c>
      <c r="U23" s="8">
        <f>-1.96*1/SQRT(50)</f>
        <v>-0.27718585822512659</v>
      </c>
    </row>
    <row r="24" spans="1:21" x14ac:dyDescent="0.25">
      <c r="A24" s="28">
        <v>2</v>
      </c>
      <c r="B24" s="8"/>
      <c r="C24" s="30">
        <v>6.624995242570586E-2</v>
      </c>
      <c r="D24" s="8">
        <v>9.6932863414329606E-3</v>
      </c>
      <c r="E24" s="8">
        <v>9.2085956433991516E-3</v>
      </c>
      <c r="F24" s="8">
        <v>1.5789836044805397E-2</v>
      </c>
      <c r="G24" s="8">
        <v>2.8415666891884045E-2</v>
      </c>
      <c r="H24" s="8">
        <v>-6.2682700600578956E-5</v>
      </c>
      <c r="I24" s="8">
        <v>-4.5946379580929578E-3</v>
      </c>
      <c r="J24" s="8">
        <v>-1.7948628006456906E-2</v>
      </c>
      <c r="K24" s="8">
        <v>-2.4557027456015297E-2</v>
      </c>
      <c r="L24" s="8">
        <v>-2.3272124266843254E-2</v>
      </c>
      <c r="M24" s="8">
        <v>-3.1364414743022394E-2</v>
      </c>
      <c r="N24" s="8">
        <v>-3.0327600814824589E-2</v>
      </c>
      <c r="O24" s="8">
        <v>-2.7879918495392664E-2</v>
      </c>
      <c r="P24" s="8">
        <v>-2.9095910873803726E-2</v>
      </c>
      <c r="Q24" s="8">
        <v>-2.842969637250127E-2</v>
      </c>
      <c r="R24" s="8">
        <v>-2.6833576143141483E-2</v>
      </c>
      <c r="S24" s="8">
        <f>C24</f>
        <v>6.624995242570586E-2</v>
      </c>
      <c r="T24" s="8">
        <f t="shared" ref="T24:T39" si="28">1.96*1/SQRT(50)</f>
        <v>0.27718585822512659</v>
      </c>
      <c r="U24" s="8">
        <f t="shared" ref="U24:U39" si="29">-1.96*1/SQRT(50)</f>
        <v>-0.27718585822512659</v>
      </c>
    </row>
    <row r="25" spans="1:21" x14ac:dyDescent="0.25">
      <c r="A25" s="28">
        <v>3</v>
      </c>
      <c r="B25" s="8"/>
      <c r="C25" s="8"/>
      <c r="D25" s="30">
        <v>7.57577977452637E-2</v>
      </c>
      <c r="E25" s="8">
        <v>3.8679436914626608E-2</v>
      </c>
      <c r="F25" s="8">
        <v>4.0246263800507907E-2</v>
      </c>
      <c r="G25" s="8">
        <v>4.3141205575034501E-2</v>
      </c>
      <c r="H25" s="8">
        <v>8.6337508912299604E-2</v>
      </c>
      <c r="I25" s="8">
        <v>9.0952880170365957E-2</v>
      </c>
      <c r="J25" s="8">
        <v>9.6180943143869324E-2</v>
      </c>
      <c r="K25" s="8">
        <v>0.11963319697624411</v>
      </c>
      <c r="L25" s="8">
        <v>0.11871689891284906</v>
      </c>
      <c r="M25" s="8">
        <v>0.13035910735710995</v>
      </c>
      <c r="N25" s="8">
        <v>0.12910495325411581</v>
      </c>
      <c r="O25" s="8">
        <v>0.12740819085204699</v>
      </c>
      <c r="P25" s="8">
        <v>0.12416269590358629</v>
      </c>
      <c r="Q25" s="8">
        <v>0.12369973983309679</v>
      </c>
      <c r="R25" s="8">
        <v>0.12049104337603503</v>
      </c>
      <c r="S25" s="8">
        <f>D25</f>
        <v>7.57577977452637E-2</v>
      </c>
      <c r="T25" s="8">
        <f t="shared" si="28"/>
        <v>0.27718585822512659</v>
      </c>
      <c r="U25" s="8">
        <f t="shared" si="29"/>
        <v>-0.27718585822512659</v>
      </c>
    </row>
    <row r="26" spans="1:21" x14ac:dyDescent="0.25">
      <c r="A26" s="28">
        <v>4</v>
      </c>
      <c r="B26" s="8"/>
      <c r="C26" s="8"/>
      <c r="D26" s="8"/>
      <c r="E26" s="30">
        <v>5.000272157057406E-2</v>
      </c>
      <c r="F26" s="8">
        <v>0.17552771646159238</v>
      </c>
      <c r="G26" s="8">
        <v>0.17666349036114387</v>
      </c>
      <c r="H26" s="8">
        <v>0.1872120230463345</v>
      </c>
      <c r="I26" s="8">
        <v>0.17932273439655205</v>
      </c>
      <c r="J26" s="8">
        <v>0.17382170428916471</v>
      </c>
      <c r="K26" s="8">
        <v>0.16427048107697728</v>
      </c>
      <c r="L26" s="8">
        <v>0.1675544304459935</v>
      </c>
      <c r="M26" s="8">
        <v>0.15937686812277441</v>
      </c>
      <c r="N26" s="8">
        <v>0.1613233079325016</v>
      </c>
      <c r="O26" s="8">
        <v>0.1633375885469231</v>
      </c>
      <c r="P26" s="8">
        <v>0.16548899181684554</v>
      </c>
      <c r="Q26" s="8">
        <v>0.16434437394748919</v>
      </c>
      <c r="R26" s="8">
        <v>0.16648987839175489</v>
      </c>
      <c r="S26" s="8">
        <f>E26</f>
        <v>5.000272157057406E-2</v>
      </c>
      <c r="T26" s="8">
        <f t="shared" si="28"/>
        <v>0.27718585822512659</v>
      </c>
      <c r="U26" s="8">
        <f t="shared" si="29"/>
        <v>-0.27718585822512659</v>
      </c>
    </row>
    <row r="27" spans="1:21" x14ac:dyDescent="0.25">
      <c r="A27" s="28">
        <v>5</v>
      </c>
      <c r="B27" s="8"/>
      <c r="C27" s="8"/>
      <c r="D27" s="8"/>
      <c r="E27" s="8"/>
      <c r="F27" s="30">
        <v>-0.17014829910611828</v>
      </c>
      <c r="G27" s="8">
        <v>-0.11647025902776298</v>
      </c>
      <c r="H27" s="8">
        <v>-0.10952229392142852</v>
      </c>
      <c r="I27" s="8">
        <v>-0.11316063679080657</v>
      </c>
      <c r="J27" s="8">
        <v>-0.10444329665531361</v>
      </c>
      <c r="K27" s="8">
        <v>-9.5533869684991723E-2</v>
      </c>
      <c r="L27" s="8">
        <v>-9.6660560641119081E-2</v>
      </c>
      <c r="M27" s="8">
        <v>-6.6628005528718684E-2</v>
      </c>
      <c r="N27" s="8">
        <v>-6.7576798935128732E-2</v>
      </c>
      <c r="O27" s="8">
        <v>-7.0852302504756465E-2</v>
      </c>
      <c r="P27" s="8">
        <v>-7.3692745969675372E-2</v>
      </c>
      <c r="Q27" s="8">
        <v>-7.2822241327472434E-2</v>
      </c>
      <c r="R27" s="8">
        <v>-6.7403006218582306E-2</v>
      </c>
      <c r="S27" s="8">
        <f>F27</f>
        <v>-0.17014829910611828</v>
      </c>
      <c r="T27" s="8">
        <f t="shared" si="28"/>
        <v>0.27718585822512659</v>
      </c>
      <c r="U27" s="8">
        <f t="shared" si="29"/>
        <v>-0.27718585822512659</v>
      </c>
    </row>
    <row r="28" spans="1:21" x14ac:dyDescent="0.25">
      <c r="A28" s="28">
        <v>6</v>
      </c>
      <c r="B28" s="8"/>
      <c r="C28" s="8"/>
      <c r="D28" s="8"/>
      <c r="E28" s="8"/>
      <c r="F28" s="8"/>
      <c r="G28" s="30">
        <v>-7.1930696197718413E-2</v>
      </c>
      <c r="H28" s="8">
        <v>0.1075428406506504</v>
      </c>
      <c r="I28" s="8">
        <v>0.10754548215791257</v>
      </c>
      <c r="J28" s="8">
        <v>0.11196693599875332</v>
      </c>
      <c r="K28" s="8">
        <v>9.7139256005732172E-2</v>
      </c>
      <c r="L28" s="8">
        <v>9.8247326536677615E-2</v>
      </c>
      <c r="M28" s="8">
        <v>8.7895575711273544E-2</v>
      </c>
      <c r="N28" s="8">
        <v>9.2244894644048878E-2</v>
      </c>
      <c r="O28" s="8">
        <v>9.3836973996307693E-2</v>
      </c>
      <c r="P28" s="8">
        <v>9.8278600383741005E-2</v>
      </c>
      <c r="Q28" s="8">
        <v>9.719459573785913E-2</v>
      </c>
      <c r="R28" s="8">
        <v>9.3030885221623186E-2</v>
      </c>
      <c r="S28" s="8">
        <f>G28</f>
        <v>-7.1930696197718413E-2</v>
      </c>
      <c r="T28" s="8">
        <f t="shared" si="28"/>
        <v>0.27718585822512659</v>
      </c>
      <c r="U28" s="8">
        <f t="shared" si="29"/>
        <v>-0.27718585822512659</v>
      </c>
    </row>
    <row r="29" spans="1:21" x14ac:dyDescent="0.25">
      <c r="A29" s="28">
        <v>7</v>
      </c>
      <c r="B29" s="8"/>
      <c r="C29" s="8"/>
      <c r="D29" s="8"/>
      <c r="E29" s="8"/>
      <c r="F29" s="8"/>
      <c r="G29" s="8"/>
      <c r="H29" s="30">
        <v>-0.24451177347939829</v>
      </c>
      <c r="I29" s="8">
        <v>-0.27470237175065038</v>
      </c>
      <c r="J29" s="8">
        <v>-0.27492572893965922</v>
      </c>
      <c r="K29" s="8">
        <v>-0.28313034442307278</v>
      </c>
      <c r="L29" s="8">
        <v>-0.28503567161002552</v>
      </c>
      <c r="M29" s="8">
        <v>-0.27485110910157756</v>
      </c>
      <c r="N29" s="8">
        <v>-0.27624199267049521</v>
      </c>
      <c r="O29" s="8">
        <v>-0.28345034461623936</v>
      </c>
      <c r="P29" s="8">
        <v>-0.28566331020899055</v>
      </c>
      <c r="Q29" s="8">
        <v>-0.2839758891204105</v>
      </c>
      <c r="R29" s="8">
        <v>-0.27879626409929176</v>
      </c>
      <c r="S29" s="8">
        <f>H29</f>
        <v>-0.24451177347939829</v>
      </c>
      <c r="T29" s="8">
        <f t="shared" si="28"/>
        <v>0.27718585822512659</v>
      </c>
      <c r="U29" s="8">
        <f t="shared" si="29"/>
        <v>-0.27718585822512659</v>
      </c>
    </row>
    <row r="30" spans="1:21" x14ac:dyDescent="0.25">
      <c r="A30" s="28">
        <v>8</v>
      </c>
      <c r="B30" s="8"/>
      <c r="C30" s="8"/>
      <c r="D30" s="8"/>
      <c r="E30" s="8"/>
      <c r="F30" s="8"/>
      <c r="G30" s="8"/>
      <c r="H30" s="8"/>
      <c r="I30" s="30">
        <v>4.2140929420065198E-2</v>
      </c>
      <c r="J30" s="8">
        <v>7.7468845799651312E-2</v>
      </c>
      <c r="K30" s="8">
        <v>7.8999934874412536E-2</v>
      </c>
      <c r="L30" s="8">
        <v>7.7612343012706198E-2</v>
      </c>
      <c r="M30" s="8">
        <v>5.9958104726416321E-2</v>
      </c>
      <c r="N30" s="8">
        <v>6.1012444462742579E-2</v>
      </c>
      <c r="O30" s="8">
        <v>6.3419513928772625E-2</v>
      </c>
      <c r="P30" s="8">
        <v>7.3310252930552489E-2</v>
      </c>
      <c r="Q30" s="8">
        <v>7.2362778547436793E-2</v>
      </c>
      <c r="R30" s="8">
        <v>6.4407412049787366E-2</v>
      </c>
      <c r="S30" s="8">
        <f>I30</f>
        <v>4.2140929420065198E-2</v>
      </c>
      <c r="T30" s="8">
        <f t="shared" si="28"/>
        <v>0.27718585822512659</v>
      </c>
      <c r="U30" s="8">
        <f t="shared" si="29"/>
        <v>-0.27718585822512659</v>
      </c>
    </row>
    <row r="31" spans="1:21" x14ac:dyDescent="0.25">
      <c r="A31" s="28">
        <v>9</v>
      </c>
      <c r="B31" s="8"/>
      <c r="C31" s="8"/>
      <c r="D31" s="8"/>
      <c r="E31" s="8"/>
      <c r="F31" s="8"/>
      <c r="G31" s="8"/>
      <c r="H31" s="8"/>
      <c r="I31" s="8"/>
      <c r="J31" s="30">
        <v>-4.8612576452325418E-2</v>
      </c>
      <c r="K31" s="8">
        <v>-0.11077974768217302</v>
      </c>
      <c r="L31" s="8">
        <v>-0.11049491761571198</v>
      </c>
      <c r="M31" s="8">
        <v>-0.12300342853027361</v>
      </c>
      <c r="N31" s="8">
        <v>-0.12552545157118011</v>
      </c>
      <c r="O31" s="8">
        <v>-0.12728882340824993</v>
      </c>
      <c r="P31" s="8">
        <v>-0.13056317828607106</v>
      </c>
      <c r="Q31" s="8">
        <v>-0.12687121627803702</v>
      </c>
      <c r="R31" s="8">
        <v>-0.12233376136098549</v>
      </c>
      <c r="S31" s="8">
        <f>J31</f>
        <v>-4.8612576452325418E-2</v>
      </c>
      <c r="T31" s="8">
        <f t="shared" si="28"/>
        <v>0.27718585822512659</v>
      </c>
      <c r="U31" s="8">
        <f t="shared" si="29"/>
        <v>-0.27718585822512659</v>
      </c>
    </row>
    <row r="32" spans="1:21" x14ac:dyDescent="0.25">
      <c r="A32" s="28">
        <v>10</v>
      </c>
      <c r="B32" s="8"/>
      <c r="C32" s="8"/>
      <c r="D32" s="8"/>
      <c r="E32" s="8"/>
      <c r="F32" s="8"/>
      <c r="G32" s="8"/>
      <c r="H32" s="8"/>
      <c r="I32" s="8"/>
      <c r="J32" s="8"/>
      <c r="K32" s="30">
        <v>8.5303961629293684E-2</v>
      </c>
      <c r="L32" s="8">
        <v>7.6803037307629718E-2</v>
      </c>
      <c r="M32" s="8">
        <v>7.9255086030790525E-2</v>
      </c>
      <c r="N32" s="8">
        <v>7.7192247952598506E-2</v>
      </c>
      <c r="O32" s="8">
        <v>8.1401872888283835E-2</v>
      </c>
      <c r="P32" s="8">
        <v>8.3874198800247587E-2</v>
      </c>
      <c r="Q32" s="8">
        <v>8.2604029177994975E-2</v>
      </c>
      <c r="R32" s="8">
        <v>6.4797529479135599E-2</v>
      </c>
      <c r="S32" s="8">
        <f>K32</f>
        <v>8.5303961629293684E-2</v>
      </c>
      <c r="T32" s="8">
        <f t="shared" si="28"/>
        <v>0.27718585822512659</v>
      </c>
      <c r="U32" s="8">
        <f t="shared" si="29"/>
        <v>-0.27718585822512659</v>
      </c>
    </row>
    <row r="33" spans="1:21" x14ac:dyDescent="0.25">
      <c r="A33" s="28">
        <v>11</v>
      </c>
      <c r="B33" s="8"/>
      <c r="C33" s="8"/>
      <c r="D33" s="8"/>
      <c r="E33" s="8"/>
      <c r="F33" s="8"/>
      <c r="G33" s="8"/>
      <c r="H33" s="8"/>
      <c r="I33" s="8"/>
      <c r="J33" s="8"/>
      <c r="K33" s="8"/>
      <c r="L33" s="30">
        <v>1.1598719224911846E-2</v>
      </c>
      <c r="M33" s="8">
        <v>-6.5520478608662253E-2</v>
      </c>
      <c r="N33" s="8">
        <v>-6.5024159553217498E-2</v>
      </c>
      <c r="O33" s="8">
        <v>-6.165525125655362E-2</v>
      </c>
      <c r="P33" s="8">
        <v>-6.7354766138728595E-2</v>
      </c>
      <c r="Q33" s="8">
        <v>-6.6402348349448359E-2</v>
      </c>
      <c r="R33" s="8">
        <v>-6.0307832561161859E-2</v>
      </c>
      <c r="S33" s="8">
        <f>L33</f>
        <v>1.1598719224911846E-2</v>
      </c>
      <c r="T33" s="8">
        <f t="shared" si="28"/>
        <v>0.27718585822512659</v>
      </c>
      <c r="U33" s="8">
        <f t="shared" si="29"/>
        <v>-0.27718585822512659</v>
      </c>
    </row>
    <row r="34" spans="1:21" x14ac:dyDescent="0.25">
      <c r="A34" s="28">
        <v>12</v>
      </c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30">
        <v>0.10536419860279655</v>
      </c>
      <c r="N34" s="8">
        <v>9.38012802972856E-2</v>
      </c>
      <c r="O34" s="8">
        <v>9.3009901628785932E-2</v>
      </c>
      <c r="P34" s="8">
        <v>8.8564110024218545E-2</v>
      </c>
      <c r="Q34" s="8">
        <v>8.6425301683418485E-2</v>
      </c>
      <c r="R34" s="8">
        <v>8.1859036489974168E-2</v>
      </c>
      <c r="S34" s="8">
        <f>M34</f>
        <v>0.10536419860279655</v>
      </c>
      <c r="T34" s="8">
        <f t="shared" si="28"/>
        <v>0.27718585822512659</v>
      </c>
      <c r="U34" s="8">
        <f t="shared" si="29"/>
        <v>-0.27718585822512659</v>
      </c>
    </row>
    <row r="35" spans="1:21" x14ac:dyDescent="0.25">
      <c r="A35" s="28">
        <v>13</v>
      </c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30">
        <v>1.5824272810804174E-2</v>
      </c>
      <c r="O35" s="8">
        <v>3.4848099686914352E-2</v>
      </c>
      <c r="P35" s="8">
        <v>3.5820943793356243E-2</v>
      </c>
      <c r="Q35" s="8">
        <v>3.4216243645634324E-2</v>
      </c>
      <c r="R35" s="8">
        <v>4.4521336990951177E-2</v>
      </c>
      <c r="S35" s="8">
        <f>N35</f>
        <v>1.5824272810804174E-2</v>
      </c>
      <c r="T35" s="8">
        <f t="shared" si="28"/>
        <v>0.27718585822512659</v>
      </c>
      <c r="U35" s="8">
        <f t="shared" si="29"/>
        <v>-0.27718585822512659</v>
      </c>
    </row>
    <row r="36" spans="1:21" x14ac:dyDescent="0.25">
      <c r="A36" s="28">
        <v>14</v>
      </c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30">
        <v>-2.6094338069529432E-2</v>
      </c>
      <c r="P36" s="8">
        <v>-5.1547940996363506E-2</v>
      </c>
      <c r="Q36" s="8">
        <v>-5.1171900413984762E-2</v>
      </c>
      <c r="R36" s="8">
        <v>-4.3415399019061662E-2</v>
      </c>
      <c r="S36" s="8">
        <f>O36</f>
        <v>-2.6094338069529432E-2</v>
      </c>
      <c r="T36" s="8">
        <f t="shared" si="28"/>
        <v>0.27718585822512659</v>
      </c>
      <c r="U36" s="8">
        <f t="shared" si="29"/>
        <v>-0.27718585822512659</v>
      </c>
    </row>
    <row r="37" spans="1:21" x14ac:dyDescent="0.25">
      <c r="A37" s="28">
        <v>15</v>
      </c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30">
        <v>3.4894080002516703E-2</v>
      </c>
      <c r="Q37" s="8">
        <v>2.545473107801955E-2</v>
      </c>
      <c r="R37" s="8">
        <v>2.3672067833391389E-2</v>
      </c>
      <c r="S37" s="8">
        <f>P37</f>
        <v>3.4894080002516703E-2</v>
      </c>
      <c r="T37" s="8">
        <f t="shared" si="28"/>
        <v>0.27718585822512659</v>
      </c>
      <c r="U37" s="8">
        <f t="shared" si="29"/>
        <v>-0.27718585822512659</v>
      </c>
    </row>
    <row r="38" spans="1:21" x14ac:dyDescent="0.25">
      <c r="A38" s="28">
        <v>16</v>
      </c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30">
        <v>1.2924172884969991E-2</v>
      </c>
      <c r="R38" s="8">
        <v>5.8692825100597652E-2</v>
      </c>
      <c r="S38" s="8">
        <f>Q38</f>
        <v>1.2924172884969991E-2</v>
      </c>
      <c r="T38" s="8">
        <f t="shared" si="28"/>
        <v>0.27718585822512659</v>
      </c>
      <c r="U38" s="8">
        <f t="shared" si="29"/>
        <v>-0.27718585822512659</v>
      </c>
    </row>
    <row r="39" spans="1:21" x14ac:dyDescent="0.25">
      <c r="A39" s="28">
        <v>17</v>
      </c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30">
        <v>-6.2704266034744868E-2</v>
      </c>
      <c r="S39" s="8">
        <f>R39</f>
        <v>-6.2704266034744868E-2</v>
      </c>
      <c r="T39" s="8">
        <f t="shared" si="28"/>
        <v>0.27718585822512659</v>
      </c>
      <c r="U39" s="8">
        <f t="shared" si="29"/>
        <v>-0.27718585822512659</v>
      </c>
    </row>
    <row r="40" spans="1:2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B06535-9595-42A5-98A5-E0B86E934202}">
  <dimension ref="A1:AD23"/>
  <sheetViews>
    <sheetView tabSelected="1" workbookViewId="0">
      <selection activeCell="J22" sqref="J22"/>
    </sheetView>
  </sheetViews>
  <sheetFormatPr defaultRowHeight="15" x14ac:dyDescent="0.25"/>
  <cols>
    <col min="21" max="21" width="64.42578125" hidden="1" customWidth="1"/>
    <col min="23" max="23" width="0" hidden="1" customWidth="1"/>
  </cols>
  <sheetData>
    <row r="1" spans="1:23" x14ac:dyDescent="0.25">
      <c r="A1" s="26">
        <v>1</v>
      </c>
      <c r="B1" s="14">
        <v>0.79951353865553687</v>
      </c>
      <c r="C1" s="14">
        <v>0.66312343055454082</v>
      </c>
      <c r="D1" s="14">
        <v>0.5752315428541146</v>
      </c>
      <c r="E1" s="14">
        <v>0.51140449468306171</v>
      </c>
      <c r="F1" s="14">
        <v>0.38759342278600395</v>
      </c>
      <c r="G1" s="14">
        <v>0.27594411306127714</v>
      </c>
      <c r="H1" s="14">
        <v>0.1183545795886555</v>
      </c>
      <c r="I1" s="14">
        <v>4.0437442743786751E-2</v>
      </c>
      <c r="J1" s="14">
        <v>-3.6732632460134571E-2</v>
      </c>
      <c r="K1" s="14">
        <v>-6.9522057909413626E-2</v>
      </c>
      <c r="L1" s="14">
        <v>-0.1153833106116415</v>
      </c>
      <c r="M1" s="14">
        <v>-0.10519355667985421</v>
      </c>
      <c r="N1" s="14">
        <v>-0.10457712465719679</v>
      </c>
      <c r="O1" s="14">
        <v>-8.8786812311816565E-2</v>
      </c>
      <c r="P1" s="14">
        <v>-6.490654912333399E-2</v>
      </c>
      <c r="Q1" s="14">
        <v>-1.4809394757308681E-2</v>
      </c>
      <c r="R1" s="14">
        <v>-8.2940540218428057E-3</v>
      </c>
      <c r="S1" s="35">
        <v>1</v>
      </c>
      <c r="T1" s="36">
        <f>INDEX(MMULT(MINVERSE($A$1:A1),$A$2:$A2),COUNT($A$2:$A2))</f>
        <v>0.79951353865553687</v>
      </c>
      <c r="U1" s="37" t="s">
        <v>56</v>
      </c>
      <c r="V1" s="36">
        <f ca="1">INDEX(MMULT(MINVERSE(OFFSET($A$1,0,0,S1,S1)),OFFSET($A$1,1,0,S1,1)),S1)</f>
        <v>0.79951353865553687</v>
      </c>
      <c r="W1" s="37" t="s">
        <v>57</v>
      </c>
    </row>
    <row r="2" spans="1:23" x14ac:dyDescent="0.25">
      <c r="A2" s="14">
        <v>0.79951353865553687</v>
      </c>
      <c r="B2" s="26">
        <v>1</v>
      </c>
      <c r="C2" s="14">
        <f>B1</f>
        <v>0.79951353865553687</v>
      </c>
      <c r="D2" s="14">
        <f t="shared" ref="D2:R2" si="0">C1</f>
        <v>0.66312343055454082</v>
      </c>
      <c r="E2" s="14">
        <f t="shared" si="0"/>
        <v>0.5752315428541146</v>
      </c>
      <c r="F2" s="14">
        <f t="shared" si="0"/>
        <v>0.51140449468306171</v>
      </c>
      <c r="G2" s="14">
        <f t="shared" si="0"/>
        <v>0.38759342278600395</v>
      </c>
      <c r="H2" s="14">
        <f t="shared" si="0"/>
        <v>0.27594411306127714</v>
      </c>
      <c r="I2" s="14">
        <f t="shared" si="0"/>
        <v>0.1183545795886555</v>
      </c>
      <c r="J2" s="14">
        <f t="shared" si="0"/>
        <v>4.0437442743786751E-2</v>
      </c>
      <c r="K2" s="14">
        <f t="shared" si="0"/>
        <v>-3.6732632460134571E-2</v>
      </c>
      <c r="L2" s="14">
        <f t="shared" si="0"/>
        <v>-6.9522057909413626E-2</v>
      </c>
      <c r="M2" s="14">
        <f t="shared" si="0"/>
        <v>-0.1153833106116415</v>
      </c>
      <c r="N2" s="14">
        <f t="shared" si="0"/>
        <v>-0.10519355667985421</v>
      </c>
      <c r="O2" s="14">
        <f t="shared" si="0"/>
        <v>-0.10457712465719679</v>
      </c>
      <c r="P2" s="14">
        <f t="shared" si="0"/>
        <v>-8.8786812311816565E-2</v>
      </c>
      <c r="Q2" s="14">
        <f t="shared" si="0"/>
        <v>-6.490654912333399E-2</v>
      </c>
      <c r="R2" s="14">
        <f t="shared" si="0"/>
        <v>-1.4809394757308681E-2</v>
      </c>
      <c r="S2" s="35">
        <v>2</v>
      </c>
      <c r="T2" s="36">
        <f>INDEX(MMULT(MINVERSE($A$1:B2),$A$2:$A3),COUNT($A$2:$A3))</f>
        <v>6.624995242570586E-2</v>
      </c>
      <c r="U2" s="37" t="s">
        <v>58</v>
      </c>
      <c r="V2" s="36">
        <f t="shared" ref="V2:V17" ca="1" si="1">INDEX(MMULT(MINVERSE(OFFSET($A$1,0,0,S2,S2)),OFFSET($A$1,1,0,S2,1)),S2)</f>
        <v>6.624995242570586E-2</v>
      </c>
      <c r="W2" s="37" t="s">
        <v>59</v>
      </c>
    </row>
    <row r="3" spans="1:23" x14ac:dyDescent="0.25">
      <c r="A3" s="14">
        <v>0.66312343055454082</v>
      </c>
      <c r="B3" s="14">
        <f>A2</f>
        <v>0.79951353865553687</v>
      </c>
      <c r="C3" s="26">
        <v>1</v>
      </c>
      <c r="D3" s="14">
        <f>B1</f>
        <v>0.79951353865553687</v>
      </c>
      <c r="E3" s="14">
        <f t="shared" ref="E3:R3" si="2">C1</f>
        <v>0.66312343055454082</v>
      </c>
      <c r="F3" s="14">
        <f t="shared" si="2"/>
        <v>0.5752315428541146</v>
      </c>
      <c r="G3" s="14">
        <f t="shared" si="2"/>
        <v>0.51140449468306171</v>
      </c>
      <c r="H3" s="14">
        <f t="shared" si="2"/>
        <v>0.38759342278600395</v>
      </c>
      <c r="I3" s="14">
        <f t="shared" si="2"/>
        <v>0.27594411306127714</v>
      </c>
      <c r="J3" s="14">
        <f t="shared" si="2"/>
        <v>0.1183545795886555</v>
      </c>
      <c r="K3" s="14">
        <f t="shared" si="2"/>
        <v>4.0437442743786751E-2</v>
      </c>
      <c r="L3" s="14">
        <f t="shared" si="2"/>
        <v>-3.6732632460134571E-2</v>
      </c>
      <c r="M3" s="14">
        <f t="shared" si="2"/>
        <v>-6.9522057909413626E-2</v>
      </c>
      <c r="N3" s="14">
        <f t="shared" si="2"/>
        <v>-0.1153833106116415</v>
      </c>
      <c r="O3" s="14">
        <f t="shared" si="2"/>
        <v>-0.10519355667985421</v>
      </c>
      <c r="P3" s="14">
        <f t="shared" si="2"/>
        <v>-0.10457712465719679</v>
      </c>
      <c r="Q3" s="14">
        <f t="shared" si="2"/>
        <v>-8.8786812311816565E-2</v>
      </c>
      <c r="R3" s="14">
        <f t="shared" si="2"/>
        <v>-6.490654912333399E-2</v>
      </c>
      <c r="S3" s="35">
        <v>3</v>
      </c>
      <c r="T3" s="36">
        <f>INDEX(MMULT(MINVERSE($A$1:C3),$A$2:$A4),COUNT($A$2:$A4))</f>
        <v>7.57577977452637E-2</v>
      </c>
      <c r="U3" s="37" t="s">
        <v>60</v>
      </c>
      <c r="V3" s="36">
        <f t="shared" ca="1" si="1"/>
        <v>7.57577977452637E-2</v>
      </c>
      <c r="W3" s="37" t="s">
        <v>61</v>
      </c>
    </row>
    <row r="4" spans="1:23" x14ac:dyDescent="0.25">
      <c r="A4" s="14">
        <v>0.5752315428541146</v>
      </c>
      <c r="B4" s="14">
        <f t="shared" ref="B4:B18" si="3">A3</f>
        <v>0.66312343055454082</v>
      </c>
      <c r="C4" s="14">
        <f>A2</f>
        <v>0.79951353865553687</v>
      </c>
      <c r="D4" s="26">
        <v>1</v>
      </c>
      <c r="E4" s="14">
        <f>B1</f>
        <v>0.79951353865553687</v>
      </c>
      <c r="F4" s="14">
        <f t="shared" ref="F4:R4" si="4">C1</f>
        <v>0.66312343055454082</v>
      </c>
      <c r="G4" s="14">
        <f t="shared" si="4"/>
        <v>0.5752315428541146</v>
      </c>
      <c r="H4" s="14">
        <f t="shared" si="4"/>
        <v>0.51140449468306171</v>
      </c>
      <c r="I4" s="14">
        <f t="shared" si="4"/>
        <v>0.38759342278600395</v>
      </c>
      <c r="J4" s="14">
        <f t="shared" si="4"/>
        <v>0.27594411306127714</v>
      </c>
      <c r="K4" s="14">
        <f t="shared" si="4"/>
        <v>0.1183545795886555</v>
      </c>
      <c r="L4" s="14">
        <f t="shared" si="4"/>
        <v>4.0437442743786751E-2</v>
      </c>
      <c r="M4" s="14">
        <f t="shared" si="4"/>
        <v>-3.6732632460134571E-2</v>
      </c>
      <c r="N4" s="14">
        <f t="shared" si="4"/>
        <v>-6.9522057909413626E-2</v>
      </c>
      <c r="O4" s="14">
        <f t="shared" si="4"/>
        <v>-0.1153833106116415</v>
      </c>
      <c r="P4" s="14">
        <f t="shared" si="4"/>
        <v>-0.10519355667985421</v>
      </c>
      <c r="Q4" s="14">
        <f t="shared" si="4"/>
        <v>-0.10457712465719679</v>
      </c>
      <c r="R4" s="14">
        <f t="shared" si="4"/>
        <v>-8.8786812311816565E-2</v>
      </c>
      <c r="S4" s="35">
        <v>4</v>
      </c>
      <c r="T4" s="36">
        <f>INDEX(MMULT(MINVERSE($A$1:D4),$A$2:$A5),COUNT($A$2:$A5))</f>
        <v>5.000272157057406E-2</v>
      </c>
      <c r="V4" s="36">
        <f t="shared" ca="1" si="1"/>
        <v>5.000272157057406E-2</v>
      </c>
    </row>
    <row r="5" spans="1:23" x14ac:dyDescent="0.25">
      <c r="A5" s="14">
        <v>0.51140449468306171</v>
      </c>
      <c r="B5" s="14">
        <f t="shared" si="3"/>
        <v>0.5752315428541146</v>
      </c>
      <c r="C5" s="14">
        <f t="shared" ref="C5:C18" si="5">A3</f>
        <v>0.66312343055454082</v>
      </c>
      <c r="D5" s="14">
        <f>A2</f>
        <v>0.79951353865553687</v>
      </c>
      <c r="E5" s="26">
        <v>1</v>
      </c>
      <c r="F5" s="14">
        <f>B1</f>
        <v>0.79951353865553687</v>
      </c>
      <c r="G5" s="14">
        <f t="shared" ref="G5:R5" si="6">C1</f>
        <v>0.66312343055454082</v>
      </c>
      <c r="H5" s="14">
        <f t="shared" si="6"/>
        <v>0.5752315428541146</v>
      </c>
      <c r="I5" s="14">
        <f t="shared" si="6"/>
        <v>0.51140449468306171</v>
      </c>
      <c r="J5" s="14">
        <f t="shared" si="6"/>
        <v>0.38759342278600395</v>
      </c>
      <c r="K5" s="14">
        <f t="shared" si="6"/>
        <v>0.27594411306127714</v>
      </c>
      <c r="L5" s="14">
        <f t="shared" si="6"/>
        <v>0.1183545795886555</v>
      </c>
      <c r="M5" s="14">
        <f t="shared" si="6"/>
        <v>4.0437442743786751E-2</v>
      </c>
      <c r="N5" s="14">
        <f t="shared" si="6"/>
        <v>-3.6732632460134571E-2</v>
      </c>
      <c r="O5" s="14">
        <f t="shared" si="6"/>
        <v>-6.9522057909413626E-2</v>
      </c>
      <c r="P5" s="14">
        <f t="shared" si="6"/>
        <v>-0.1153833106116415</v>
      </c>
      <c r="Q5" s="14">
        <f t="shared" si="6"/>
        <v>-0.10519355667985421</v>
      </c>
      <c r="R5" s="14">
        <f t="shared" si="6"/>
        <v>-0.10457712465719679</v>
      </c>
      <c r="S5" s="35">
        <v>5</v>
      </c>
      <c r="T5" s="36">
        <f>INDEX(MMULT(MINVERSE($A$1:E5),$A$2:$A6),COUNT($A$2:$A6))</f>
        <v>-0.17014829910611828</v>
      </c>
      <c r="V5" s="36">
        <f t="shared" ca="1" si="1"/>
        <v>-0.17014829910611828</v>
      </c>
    </row>
    <row r="6" spans="1:23" x14ac:dyDescent="0.25">
      <c r="A6" s="14">
        <v>0.38759342278600395</v>
      </c>
      <c r="B6" s="14">
        <f t="shared" si="3"/>
        <v>0.51140449468306171</v>
      </c>
      <c r="C6" s="14">
        <f t="shared" si="5"/>
        <v>0.5752315428541146</v>
      </c>
      <c r="D6" s="14">
        <f t="shared" ref="D6:D18" si="7">A3</f>
        <v>0.66312343055454082</v>
      </c>
      <c r="E6" s="14">
        <f>A2</f>
        <v>0.79951353865553687</v>
      </c>
      <c r="F6" s="26">
        <v>1</v>
      </c>
      <c r="G6" s="14">
        <f>B1</f>
        <v>0.79951353865553687</v>
      </c>
      <c r="H6" s="14">
        <f t="shared" ref="H6:R6" si="8">C1</f>
        <v>0.66312343055454082</v>
      </c>
      <c r="I6" s="14">
        <f t="shared" si="8"/>
        <v>0.5752315428541146</v>
      </c>
      <c r="J6" s="14">
        <f t="shared" si="8"/>
        <v>0.51140449468306171</v>
      </c>
      <c r="K6" s="14">
        <f t="shared" si="8"/>
        <v>0.38759342278600395</v>
      </c>
      <c r="L6" s="14">
        <f t="shared" si="8"/>
        <v>0.27594411306127714</v>
      </c>
      <c r="M6" s="14">
        <f t="shared" si="8"/>
        <v>0.1183545795886555</v>
      </c>
      <c r="N6" s="14">
        <f t="shared" si="8"/>
        <v>4.0437442743786751E-2</v>
      </c>
      <c r="O6" s="14">
        <f t="shared" si="8"/>
        <v>-3.6732632460134571E-2</v>
      </c>
      <c r="P6" s="14">
        <f t="shared" si="8"/>
        <v>-6.9522057909413626E-2</v>
      </c>
      <c r="Q6" s="14">
        <f t="shared" si="8"/>
        <v>-0.1153833106116415</v>
      </c>
      <c r="R6" s="14">
        <f t="shared" si="8"/>
        <v>-0.10519355667985421</v>
      </c>
      <c r="S6" s="35">
        <v>6</v>
      </c>
      <c r="T6" s="36">
        <f>INDEX(MMULT(MINVERSE($A$1:F6),$A$2:$A7),COUNT($A$2:$A7))</f>
        <v>-7.1930696197718413E-2</v>
      </c>
      <c r="V6" s="36">
        <f t="shared" ca="1" si="1"/>
        <v>-7.1930696197718413E-2</v>
      </c>
    </row>
    <row r="7" spans="1:23" x14ac:dyDescent="0.25">
      <c r="A7" s="14">
        <v>0.27594411306127714</v>
      </c>
      <c r="B7" s="14">
        <f t="shared" si="3"/>
        <v>0.38759342278600395</v>
      </c>
      <c r="C7" s="14">
        <f t="shared" si="5"/>
        <v>0.51140449468306171</v>
      </c>
      <c r="D7" s="14">
        <f t="shared" si="7"/>
        <v>0.5752315428541146</v>
      </c>
      <c r="E7" s="14">
        <f t="shared" ref="E7:E18" si="9">A3</f>
        <v>0.66312343055454082</v>
      </c>
      <c r="F7" s="14">
        <f>A2</f>
        <v>0.79951353865553687</v>
      </c>
      <c r="G7" s="26">
        <v>1</v>
      </c>
      <c r="H7" s="14">
        <f>B1</f>
        <v>0.79951353865553687</v>
      </c>
      <c r="I7" s="14">
        <f t="shared" ref="I7:R7" si="10">C1</f>
        <v>0.66312343055454082</v>
      </c>
      <c r="J7" s="14">
        <f t="shared" si="10"/>
        <v>0.5752315428541146</v>
      </c>
      <c r="K7" s="14">
        <f t="shared" si="10"/>
        <v>0.51140449468306171</v>
      </c>
      <c r="L7" s="14">
        <f t="shared" si="10"/>
        <v>0.38759342278600395</v>
      </c>
      <c r="M7" s="14">
        <f t="shared" si="10"/>
        <v>0.27594411306127714</v>
      </c>
      <c r="N7" s="14">
        <f t="shared" si="10"/>
        <v>0.1183545795886555</v>
      </c>
      <c r="O7" s="14">
        <f t="shared" si="10"/>
        <v>4.0437442743786751E-2</v>
      </c>
      <c r="P7" s="14">
        <f t="shared" si="10"/>
        <v>-3.6732632460134571E-2</v>
      </c>
      <c r="Q7" s="14">
        <f t="shared" si="10"/>
        <v>-6.9522057909413626E-2</v>
      </c>
      <c r="R7" s="14">
        <f t="shared" si="10"/>
        <v>-0.1153833106116415</v>
      </c>
      <c r="S7" s="35">
        <v>7</v>
      </c>
      <c r="T7" s="36">
        <f>INDEX(MMULT(MINVERSE($A$1:G7),$A$2:$A8),COUNT($A$2:$A8))</f>
        <v>-0.24451177347939829</v>
      </c>
      <c r="V7" s="36">
        <f t="shared" ca="1" si="1"/>
        <v>-0.24451177347939829</v>
      </c>
    </row>
    <row r="8" spans="1:23" x14ac:dyDescent="0.25">
      <c r="A8" s="14">
        <v>0.1183545795886555</v>
      </c>
      <c r="B8" s="14">
        <f t="shared" si="3"/>
        <v>0.27594411306127714</v>
      </c>
      <c r="C8" s="14">
        <f t="shared" si="5"/>
        <v>0.38759342278600395</v>
      </c>
      <c r="D8" s="14">
        <f t="shared" si="7"/>
        <v>0.51140449468306171</v>
      </c>
      <c r="E8" s="14">
        <f t="shared" si="9"/>
        <v>0.5752315428541146</v>
      </c>
      <c r="F8" s="14">
        <f t="shared" ref="F8:F18" si="11">A3</f>
        <v>0.66312343055454082</v>
      </c>
      <c r="G8" s="14">
        <f>A2</f>
        <v>0.79951353865553687</v>
      </c>
      <c r="H8" s="26">
        <v>1</v>
      </c>
      <c r="I8" s="14">
        <f>B1</f>
        <v>0.79951353865553687</v>
      </c>
      <c r="J8" s="14">
        <f t="shared" ref="J8:R8" si="12">C1</f>
        <v>0.66312343055454082</v>
      </c>
      <c r="K8" s="14">
        <f t="shared" si="12"/>
        <v>0.5752315428541146</v>
      </c>
      <c r="L8" s="14">
        <f t="shared" si="12"/>
        <v>0.51140449468306171</v>
      </c>
      <c r="M8" s="14">
        <f t="shared" si="12"/>
        <v>0.38759342278600395</v>
      </c>
      <c r="N8" s="14">
        <f t="shared" si="12"/>
        <v>0.27594411306127714</v>
      </c>
      <c r="O8" s="14">
        <f t="shared" si="12"/>
        <v>0.1183545795886555</v>
      </c>
      <c r="P8" s="14">
        <f t="shared" si="12"/>
        <v>4.0437442743786751E-2</v>
      </c>
      <c r="Q8" s="14">
        <f t="shared" si="12"/>
        <v>-3.6732632460134571E-2</v>
      </c>
      <c r="R8" s="14">
        <f t="shared" si="12"/>
        <v>-6.9522057909413626E-2</v>
      </c>
      <c r="S8" s="35">
        <v>8</v>
      </c>
      <c r="T8" s="36">
        <f>INDEX(MMULT(MINVERSE($A$1:H8),$A$2:$A9),COUNT($A$2:$A9))</f>
        <v>4.2140929420065198E-2</v>
      </c>
      <c r="V8" s="36">
        <f t="shared" ca="1" si="1"/>
        <v>4.2140929420065198E-2</v>
      </c>
    </row>
    <row r="9" spans="1:23" x14ac:dyDescent="0.25">
      <c r="A9" s="14">
        <v>4.0437442743786751E-2</v>
      </c>
      <c r="B9" s="14">
        <f t="shared" si="3"/>
        <v>0.1183545795886555</v>
      </c>
      <c r="C9" s="14">
        <f t="shared" si="5"/>
        <v>0.27594411306127714</v>
      </c>
      <c r="D9" s="14">
        <f t="shared" si="7"/>
        <v>0.38759342278600395</v>
      </c>
      <c r="E9" s="14">
        <f t="shared" si="9"/>
        <v>0.51140449468306171</v>
      </c>
      <c r="F9" s="14">
        <f t="shared" si="11"/>
        <v>0.5752315428541146</v>
      </c>
      <c r="G9" s="14">
        <f t="shared" ref="G9:G18" si="13">A3</f>
        <v>0.66312343055454082</v>
      </c>
      <c r="H9" s="14">
        <f>A2</f>
        <v>0.79951353865553687</v>
      </c>
      <c r="I9" s="26">
        <v>1</v>
      </c>
      <c r="J9" s="14">
        <f>B1</f>
        <v>0.79951353865553687</v>
      </c>
      <c r="K9" s="14">
        <f t="shared" ref="K9:R9" si="14">C1</f>
        <v>0.66312343055454082</v>
      </c>
      <c r="L9" s="14">
        <f t="shared" si="14"/>
        <v>0.5752315428541146</v>
      </c>
      <c r="M9" s="14">
        <f t="shared" si="14"/>
        <v>0.51140449468306171</v>
      </c>
      <c r="N9" s="14">
        <f t="shared" si="14"/>
        <v>0.38759342278600395</v>
      </c>
      <c r="O9" s="14">
        <f t="shared" si="14"/>
        <v>0.27594411306127714</v>
      </c>
      <c r="P9" s="14">
        <f t="shared" si="14"/>
        <v>0.1183545795886555</v>
      </c>
      <c r="Q9" s="14">
        <f t="shared" si="14"/>
        <v>4.0437442743786751E-2</v>
      </c>
      <c r="R9" s="14">
        <f t="shared" si="14"/>
        <v>-3.6732632460134571E-2</v>
      </c>
      <c r="S9" s="35">
        <v>9</v>
      </c>
      <c r="T9" s="36">
        <f>INDEX(MMULT(MINVERSE($A$1:I9),$A$2:$A10),COUNT($A$2:$A10))</f>
        <v>-4.8612576452325418E-2</v>
      </c>
      <c r="V9" s="36">
        <f t="shared" ca="1" si="1"/>
        <v>-4.8612576452325418E-2</v>
      </c>
    </row>
    <row r="10" spans="1:23" x14ac:dyDescent="0.25">
      <c r="A10" s="14">
        <v>-3.6732632460134571E-2</v>
      </c>
      <c r="B10" s="14">
        <f t="shared" si="3"/>
        <v>4.0437442743786751E-2</v>
      </c>
      <c r="C10" s="14">
        <f t="shared" si="5"/>
        <v>0.1183545795886555</v>
      </c>
      <c r="D10" s="14">
        <f t="shared" si="7"/>
        <v>0.27594411306127714</v>
      </c>
      <c r="E10" s="14">
        <f t="shared" si="9"/>
        <v>0.38759342278600395</v>
      </c>
      <c r="F10" s="14">
        <f t="shared" si="11"/>
        <v>0.51140449468306171</v>
      </c>
      <c r="G10" s="14">
        <f t="shared" si="13"/>
        <v>0.5752315428541146</v>
      </c>
      <c r="H10" s="14">
        <f t="shared" ref="H10:H18" si="15">A3</f>
        <v>0.66312343055454082</v>
      </c>
      <c r="I10" s="14">
        <f>A2</f>
        <v>0.79951353865553687</v>
      </c>
      <c r="J10" s="26">
        <v>1</v>
      </c>
      <c r="K10" s="14">
        <f>B1</f>
        <v>0.79951353865553687</v>
      </c>
      <c r="L10" s="14">
        <f t="shared" ref="L10:R10" si="16">C1</f>
        <v>0.66312343055454082</v>
      </c>
      <c r="M10" s="14">
        <f t="shared" si="16"/>
        <v>0.5752315428541146</v>
      </c>
      <c r="N10" s="14">
        <f t="shared" si="16"/>
        <v>0.51140449468306171</v>
      </c>
      <c r="O10" s="14">
        <f t="shared" si="16"/>
        <v>0.38759342278600395</v>
      </c>
      <c r="P10" s="14">
        <f t="shared" si="16"/>
        <v>0.27594411306127714</v>
      </c>
      <c r="Q10" s="14">
        <f t="shared" si="16"/>
        <v>0.1183545795886555</v>
      </c>
      <c r="R10" s="14">
        <f t="shared" si="16"/>
        <v>4.0437442743786751E-2</v>
      </c>
      <c r="S10" s="35">
        <v>10</v>
      </c>
      <c r="T10" s="36">
        <f>INDEX(MMULT(MINVERSE($A$1:J10),$A$2:$A11),COUNT($A$2:$A11))</f>
        <v>8.5303961629293684E-2</v>
      </c>
      <c r="V10" s="36">
        <f t="shared" ca="1" si="1"/>
        <v>8.5303961629293684E-2</v>
      </c>
    </row>
    <row r="11" spans="1:23" x14ac:dyDescent="0.25">
      <c r="A11" s="14">
        <v>-6.9522057909413626E-2</v>
      </c>
      <c r="B11" s="14">
        <f t="shared" si="3"/>
        <v>-3.6732632460134571E-2</v>
      </c>
      <c r="C11" s="14">
        <f t="shared" si="5"/>
        <v>4.0437442743786751E-2</v>
      </c>
      <c r="D11" s="14">
        <f t="shared" si="7"/>
        <v>0.1183545795886555</v>
      </c>
      <c r="E11" s="14">
        <f t="shared" si="9"/>
        <v>0.27594411306127714</v>
      </c>
      <c r="F11" s="14">
        <f t="shared" si="11"/>
        <v>0.38759342278600395</v>
      </c>
      <c r="G11" s="14">
        <f t="shared" si="13"/>
        <v>0.51140449468306171</v>
      </c>
      <c r="H11" s="14">
        <f t="shared" si="15"/>
        <v>0.5752315428541146</v>
      </c>
      <c r="I11" s="14">
        <f t="shared" ref="I11:I18" si="17">A3</f>
        <v>0.66312343055454082</v>
      </c>
      <c r="J11" s="14">
        <f>A2</f>
        <v>0.79951353865553687</v>
      </c>
      <c r="K11" s="26">
        <v>1</v>
      </c>
      <c r="L11" s="14">
        <f>B1</f>
        <v>0.79951353865553687</v>
      </c>
      <c r="M11" s="14">
        <f t="shared" ref="M11:R11" si="18">C1</f>
        <v>0.66312343055454082</v>
      </c>
      <c r="N11" s="14">
        <f t="shared" si="18"/>
        <v>0.5752315428541146</v>
      </c>
      <c r="O11" s="14">
        <f t="shared" si="18"/>
        <v>0.51140449468306171</v>
      </c>
      <c r="P11" s="14">
        <f t="shared" si="18"/>
        <v>0.38759342278600395</v>
      </c>
      <c r="Q11" s="14">
        <f t="shared" si="18"/>
        <v>0.27594411306127714</v>
      </c>
      <c r="R11" s="14">
        <f t="shared" si="18"/>
        <v>0.1183545795886555</v>
      </c>
      <c r="S11" s="35">
        <v>11</v>
      </c>
      <c r="T11" s="36">
        <f>INDEX(MMULT(MINVERSE($A$1:K11),$A$2:$A12),COUNT($A$2:$A12))</f>
        <v>1.1598719224911846E-2</v>
      </c>
      <c r="V11" s="36">
        <f t="shared" ca="1" si="1"/>
        <v>1.1598719224911846E-2</v>
      </c>
    </row>
    <row r="12" spans="1:23" x14ac:dyDescent="0.25">
      <c r="A12" s="14">
        <v>-0.1153833106116415</v>
      </c>
      <c r="B12" s="14">
        <f t="shared" si="3"/>
        <v>-6.9522057909413626E-2</v>
      </c>
      <c r="C12" s="14">
        <f t="shared" si="5"/>
        <v>-3.6732632460134571E-2</v>
      </c>
      <c r="D12" s="14">
        <f t="shared" si="7"/>
        <v>4.0437442743786751E-2</v>
      </c>
      <c r="E12" s="14">
        <f t="shared" si="9"/>
        <v>0.1183545795886555</v>
      </c>
      <c r="F12" s="14">
        <f t="shared" si="11"/>
        <v>0.27594411306127714</v>
      </c>
      <c r="G12" s="14">
        <f t="shared" si="13"/>
        <v>0.38759342278600395</v>
      </c>
      <c r="H12" s="14">
        <f t="shared" si="15"/>
        <v>0.51140449468306171</v>
      </c>
      <c r="I12" s="14">
        <f t="shared" si="17"/>
        <v>0.5752315428541146</v>
      </c>
      <c r="J12" s="14">
        <f t="shared" ref="J12:J18" si="19">A3</f>
        <v>0.66312343055454082</v>
      </c>
      <c r="K12" s="14">
        <f>A2</f>
        <v>0.79951353865553687</v>
      </c>
      <c r="L12" s="26">
        <v>1</v>
      </c>
      <c r="M12" s="14">
        <f>B1</f>
        <v>0.79951353865553687</v>
      </c>
      <c r="N12" s="14">
        <f t="shared" ref="N12:R12" si="20">C1</f>
        <v>0.66312343055454082</v>
      </c>
      <c r="O12" s="14">
        <f t="shared" si="20"/>
        <v>0.5752315428541146</v>
      </c>
      <c r="P12" s="14">
        <f t="shared" si="20"/>
        <v>0.51140449468306171</v>
      </c>
      <c r="Q12" s="14">
        <f t="shared" si="20"/>
        <v>0.38759342278600395</v>
      </c>
      <c r="R12" s="14">
        <f t="shared" si="20"/>
        <v>0.27594411306127714</v>
      </c>
      <c r="S12" s="35">
        <v>12</v>
      </c>
      <c r="T12" s="36">
        <f>INDEX(MMULT(MINVERSE($A$1:L12),$A$2:$A13),COUNT($A$2:$A13))</f>
        <v>0.10536419860279655</v>
      </c>
      <c r="V12" s="36">
        <f t="shared" ca="1" si="1"/>
        <v>0.10536419860279655</v>
      </c>
    </row>
    <row r="13" spans="1:23" x14ac:dyDescent="0.25">
      <c r="A13" s="14">
        <v>-0.10519355667985421</v>
      </c>
      <c r="B13" s="14">
        <f t="shared" si="3"/>
        <v>-0.1153833106116415</v>
      </c>
      <c r="C13" s="14">
        <f t="shared" si="5"/>
        <v>-6.9522057909413626E-2</v>
      </c>
      <c r="D13" s="14">
        <f t="shared" si="7"/>
        <v>-3.6732632460134571E-2</v>
      </c>
      <c r="E13" s="14">
        <f t="shared" si="9"/>
        <v>4.0437442743786751E-2</v>
      </c>
      <c r="F13" s="14">
        <f t="shared" si="11"/>
        <v>0.1183545795886555</v>
      </c>
      <c r="G13" s="14">
        <f t="shared" si="13"/>
        <v>0.27594411306127714</v>
      </c>
      <c r="H13" s="14">
        <f t="shared" si="15"/>
        <v>0.38759342278600395</v>
      </c>
      <c r="I13" s="14">
        <f t="shared" si="17"/>
        <v>0.51140449468306171</v>
      </c>
      <c r="J13" s="14">
        <f t="shared" si="19"/>
        <v>0.5752315428541146</v>
      </c>
      <c r="K13" s="14">
        <f t="shared" ref="K13:K18" si="21">A3</f>
        <v>0.66312343055454082</v>
      </c>
      <c r="L13" s="14">
        <f>A2</f>
        <v>0.79951353865553687</v>
      </c>
      <c r="M13" s="26">
        <v>1</v>
      </c>
      <c r="N13" s="14">
        <f>B1</f>
        <v>0.79951353865553687</v>
      </c>
      <c r="O13" s="14">
        <f t="shared" ref="O13:R13" si="22">C1</f>
        <v>0.66312343055454082</v>
      </c>
      <c r="P13" s="14">
        <f t="shared" si="22"/>
        <v>0.5752315428541146</v>
      </c>
      <c r="Q13" s="14">
        <f t="shared" si="22"/>
        <v>0.51140449468306171</v>
      </c>
      <c r="R13" s="14">
        <f t="shared" si="22"/>
        <v>0.38759342278600395</v>
      </c>
      <c r="S13" s="35">
        <v>13</v>
      </c>
      <c r="T13" s="36">
        <f>INDEX(MMULT(MINVERSE($A$1:M13),$A$2:$A14),COUNT($A$2:$A14))</f>
        <v>1.5824272810804174E-2</v>
      </c>
      <c r="V13" s="36">
        <f t="shared" ca="1" si="1"/>
        <v>1.5824272810804174E-2</v>
      </c>
    </row>
    <row r="14" spans="1:23" x14ac:dyDescent="0.25">
      <c r="A14" s="14">
        <v>-0.10457712465719679</v>
      </c>
      <c r="B14" s="14">
        <f t="shared" si="3"/>
        <v>-0.10519355667985421</v>
      </c>
      <c r="C14" s="14">
        <f t="shared" si="5"/>
        <v>-0.1153833106116415</v>
      </c>
      <c r="D14" s="14">
        <f t="shared" si="7"/>
        <v>-6.9522057909413626E-2</v>
      </c>
      <c r="E14" s="14">
        <f t="shared" si="9"/>
        <v>-3.6732632460134571E-2</v>
      </c>
      <c r="F14" s="14">
        <f t="shared" si="11"/>
        <v>4.0437442743786751E-2</v>
      </c>
      <c r="G14" s="14">
        <f t="shared" si="13"/>
        <v>0.1183545795886555</v>
      </c>
      <c r="H14" s="14">
        <f t="shared" si="15"/>
        <v>0.27594411306127714</v>
      </c>
      <c r="I14" s="14">
        <f t="shared" si="17"/>
        <v>0.38759342278600395</v>
      </c>
      <c r="J14" s="14">
        <f t="shared" si="19"/>
        <v>0.51140449468306171</v>
      </c>
      <c r="K14" s="14">
        <f t="shared" si="21"/>
        <v>0.5752315428541146</v>
      </c>
      <c r="L14" s="14">
        <f t="shared" ref="L14:L18" si="23">A3</f>
        <v>0.66312343055454082</v>
      </c>
      <c r="M14" s="14">
        <f>A2</f>
        <v>0.79951353865553687</v>
      </c>
      <c r="N14" s="26">
        <v>1</v>
      </c>
      <c r="O14" s="14">
        <f>B1</f>
        <v>0.79951353865553687</v>
      </c>
      <c r="P14" s="14">
        <f t="shared" ref="P14:R14" si="24">C1</f>
        <v>0.66312343055454082</v>
      </c>
      <c r="Q14" s="14">
        <f t="shared" si="24"/>
        <v>0.5752315428541146</v>
      </c>
      <c r="R14" s="14">
        <f t="shared" si="24"/>
        <v>0.51140449468306171</v>
      </c>
      <c r="S14" s="35">
        <v>14</v>
      </c>
      <c r="T14" s="36">
        <f>INDEX(MMULT(MINVERSE($A$1:N14),$A$2:$A15),COUNT($A$2:$A15))</f>
        <v>-2.6094338069529432E-2</v>
      </c>
      <c r="V14" s="36">
        <f t="shared" ca="1" si="1"/>
        <v>-2.6094338069529432E-2</v>
      </c>
    </row>
    <row r="15" spans="1:23" x14ac:dyDescent="0.25">
      <c r="A15" s="14">
        <v>-8.8786812311816565E-2</v>
      </c>
      <c r="B15" s="14">
        <f t="shared" si="3"/>
        <v>-0.10457712465719679</v>
      </c>
      <c r="C15" s="14">
        <f t="shared" si="5"/>
        <v>-0.10519355667985421</v>
      </c>
      <c r="D15" s="14">
        <f t="shared" si="7"/>
        <v>-0.1153833106116415</v>
      </c>
      <c r="E15" s="14">
        <f t="shared" si="9"/>
        <v>-6.9522057909413626E-2</v>
      </c>
      <c r="F15" s="14">
        <f t="shared" si="11"/>
        <v>-3.6732632460134571E-2</v>
      </c>
      <c r="G15" s="14">
        <f t="shared" si="13"/>
        <v>4.0437442743786751E-2</v>
      </c>
      <c r="H15" s="14">
        <f t="shared" si="15"/>
        <v>0.1183545795886555</v>
      </c>
      <c r="I15" s="14">
        <f t="shared" si="17"/>
        <v>0.27594411306127714</v>
      </c>
      <c r="J15" s="14">
        <f t="shared" si="19"/>
        <v>0.38759342278600395</v>
      </c>
      <c r="K15" s="14">
        <f t="shared" si="21"/>
        <v>0.51140449468306171</v>
      </c>
      <c r="L15" s="14">
        <f t="shared" si="23"/>
        <v>0.5752315428541146</v>
      </c>
      <c r="M15" s="14">
        <f t="shared" ref="M15:M18" si="25">A3</f>
        <v>0.66312343055454082</v>
      </c>
      <c r="N15" s="14">
        <f>A2</f>
        <v>0.79951353865553687</v>
      </c>
      <c r="O15" s="26">
        <v>1</v>
      </c>
      <c r="P15" s="14">
        <f>B1</f>
        <v>0.79951353865553687</v>
      </c>
      <c r="Q15" s="14">
        <f t="shared" ref="Q15:R15" si="26">C1</f>
        <v>0.66312343055454082</v>
      </c>
      <c r="R15" s="14">
        <f t="shared" si="26"/>
        <v>0.5752315428541146</v>
      </c>
      <c r="S15" s="35">
        <v>15</v>
      </c>
      <c r="T15" s="36">
        <f>INDEX(MMULT(MINVERSE($A$1:O15),$A$2:$A16),COUNT($A$2:$A16))</f>
        <v>3.4894080002516703E-2</v>
      </c>
      <c r="V15" s="36">
        <f t="shared" ca="1" si="1"/>
        <v>3.4894080002516703E-2</v>
      </c>
    </row>
    <row r="16" spans="1:23" x14ac:dyDescent="0.25">
      <c r="A16" s="14">
        <v>-6.490654912333399E-2</v>
      </c>
      <c r="B16" s="14">
        <f t="shared" si="3"/>
        <v>-8.8786812311816565E-2</v>
      </c>
      <c r="C16" s="14">
        <f t="shared" si="5"/>
        <v>-0.10457712465719679</v>
      </c>
      <c r="D16" s="14">
        <f t="shared" si="7"/>
        <v>-0.10519355667985421</v>
      </c>
      <c r="E16" s="14">
        <f t="shared" si="9"/>
        <v>-0.1153833106116415</v>
      </c>
      <c r="F16" s="14">
        <f t="shared" si="11"/>
        <v>-6.9522057909413626E-2</v>
      </c>
      <c r="G16" s="14">
        <f t="shared" si="13"/>
        <v>-3.6732632460134571E-2</v>
      </c>
      <c r="H16" s="14">
        <f t="shared" si="15"/>
        <v>4.0437442743786751E-2</v>
      </c>
      <c r="I16" s="14">
        <f t="shared" si="17"/>
        <v>0.1183545795886555</v>
      </c>
      <c r="J16" s="14">
        <f t="shared" si="19"/>
        <v>0.27594411306127714</v>
      </c>
      <c r="K16" s="14">
        <f t="shared" si="21"/>
        <v>0.38759342278600395</v>
      </c>
      <c r="L16" s="14">
        <f t="shared" si="23"/>
        <v>0.51140449468306171</v>
      </c>
      <c r="M16" s="14">
        <f t="shared" si="25"/>
        <v>0.5752315428541146</v>
      </c>
      <c r="N16" s="14">
        <f t="shared" ref="N16:N18" si="27">A3</f>
        <v>0.66312343055454082</v>
      </c>
      <c r="O16" s="14">
        <f>A2</f>
        <v>0.79951353865553687</v>
      </c>
      <c r="P16" s="26">
        <v>1</v>
      </c>
      <c r="Q16" s="14">
        <f>B1</f>
        <v>0.79951353865553687</v>
      </c>
      <c r="R16" s="14">
        <f>C1</f>
        <v>0.66312343055454082</v>
      </c>
      <c r="S16" s="35">
        <v>16</v>
      </c>
      <c r="T16" s="36">
        <f>INDEX(MMULT(MINVERSE($A$1:P16),$A$2:$A17),COUNT($A$2:$A17))</f>
        <v>1.2924172884969991E-2</v>
      </c>
      <c r="V16" s="36">
        <f t="shared" ca="1" si="1"/>
        <v>1.2924172884969991E-2</v>
      </c>
    </row>
    <row r="17" spans="1:30" x14ac:dyDescent="0.25">
      <c r="A17" s="14">
        <v>-1.4809394757308681E-2</v>
      </c>
      <c r="B17" s="14">
        <f t="shared" si="3"/>
        <v>-6.490654912333399E-2</v>
      </c>
      <c r="C17" s="14">
        <f t="shared" si="5"/>
        <v>-8.8786812311816565E-2</v>
      </c>
      <c r="D17" s="14">
        <f t="shared" si="7"/>
        <v>-0.10457712465719679</v>
      </c>
      <c r="E17" s="14">
        <f t="shared" si="9"/>
        <v>-0.10519355667985421</v>
      </c>
      <c r="F17" s="14">
        <f t="shared" si="11"/>
        <v>-0.1153833106116415</v>
      </c>
      <c r="G17" s="14">
        <f t="shared" si="13"/>
        <v>-6.9522057909413626E-2</v>
      </c>
      <c r="H17" s="14">
        <f t="shared" si="15"/>
        <v>-3.6732632460134571E-2</v>
      </c>
      <c r="I17" s="14">
        <f t="shared" si="17"/>
        <v>4.0437442743786751E-2</v>
      </c>
      <c r="J17" s="14">
        <f t="shared" si="19"/>
        <v>0.1183545795886555</v>
      </c>
      <c r="K17" s="14">
        <f t="shared" si="21"/>
        <v>0.27594411306127714</v>
      </c>
      <c r="L17" s="14">
        <f t="shared" si="23"/>
        <v>0.38759342278600395</v>
      </c>
      <c r="M17" s="14">
        <f t="shared" si="25"/>
        <v>0.51140449468306171</v>
      </c>
      <c r="N17" s="14">
        <f t="shared" si="27"/>
        <v>0.5752315428541146</v>
      </c>
      <c r="O17" s="14">
        <f t="shared" ref="O17:O18" si="28">A3</f>
        <v>0.66312343055454082</v>
      </c>
      <c r="P17" s="14">
        <f>A2</f>
        <v>0.79951353865553687</v>
      </c>
      <c r="Q17" s="26">
        <v>1</v>
      </c>
      <c r="R17" s="14">
        <f>B1</f>
        <v>0.79951353865553687</v>
      </c>
      <c r="S17" s="35">
        <v>17</v>
      </c>
      <c r="T17" s="36">
        <f>INDEX(MMULT(MINVERSE($A$1:Q17),$A$2:$A18),COUNT($A$2:$A18))</f>
        <v>-6.2704266034744868E-2</v>
      </c>
      <c r="U17" s="37" t="s">
        <v>62</v>
      </c>
      <c r="V17" s="36">
        <f t="shared" ca="1" si="1"/>
        <v>-6.2704266034744868E-2</v>
      </c>
      <c r="W17" s="37" t="s">
        <v>63</v>
      </c>
    </row>
    <row r="18" spans="1:30" x14ac:dyDescent="0.25">
      <c r="A18" s="14">
        <v>-8.2940540218428057E-3</v>
      </c>
      <c r="B18" s="14">
        <f t="shared" si="3"/>
        <v>-1.4809394757308681E-2</v>
      </c>
      <c r="C18" s="14">
        <f t="shared" si="5"/>
        <v>-6.490654912333399E-2</v>
      </c>
      <c r="D18" s="14">
        <f t="shared" si="7"/>
        <v>-8.8786812311816565E-2</v>
      </c>
      <c r="E18" s="14">
        <f t="shared" si="9"/>
        <v>-0.10457712465719679</v>
      </c>
      <c r="F18" s="14">
        <f t="shared" si="11"/>
        <v>-0.10519355667985421</v>
      </c>
      <c r="G18" s="14">
        <f t="shared" si="13"/>
        <v>-0.1153833106116415</v>
      </c>
      <c r="H18" s="14">
        <f t="shared" si="15"/>
        <v>-6.9522057909413626E-2</v>
      </c>
      <c r="I18" s="14">
        <f t="shared" si="17"/>
        <v>-3.6732632460134571E-2</v>
      </c>
      <c r="J18" s="14">
        <f t="shared" si="19"/>
        <v>4.0437442743786751E-2</v>
      </c>
      <c r="K18" s="14">
        <f t="shared" si="21"/>
        <v>0.1183545795886555</v>
      </c>
      <c r="L18" s="14">
        <f t="shared" si="23"/>
        <v>0.27594411306127714</v>
      </c>
      <c r="M18" s="14">
        <f t="shared" si="25"/>
        <v>0.38759342278600395</v>
      </c>
      <c r="N18" s="14">
        <f t="shared" si="27"/>
        <v>0.51140449468306171</v>
      </c>
      <c r="O18" s="14">
        <f t="shared" si="28"/>
        <v>0.5752315428541146</v>
      </c>
      <c r="P18" s="14">
        <f>A3</f>
        <v>0.66312343055454082</v>
      </c>
      <c r="Q18" s="14">
        <f>A2</f>
        <v>0.79951353865553687</v>
      </c>
      <c r="R18" s="26">
        <v>1</v>
      </c>
      <c r="S18" s="35">
        <v>18</v>
      </c>
      <c r="T18" s="36">
        <f>INDEX(MMULT(MINVERSE($A$1:R18),$A$2:$A19),COUNT($A$2:$A19))</f>
        <v>5.1220913129662177E-2</v>
      </c>
      <c r="V18" s="36">
        <f ca="1">INDEX(MMULT(MINVERSE(OFFSET($A$1,0,0,S18,S18)),OFFSET($A$1,1,0,S18,1)),S18)</f>
        <v>5.1220913129662177E-2</v>
      </c>
    </row>
    <row r="19" spans="1:30" x14ac:dyDescent="0.25">
      <c r="A19" s="14">
        <v>3.2809293837118357E-2</v>
      </c>
      <c r="B19" s="14"/>
      <c r="C19" s="14"/>
      <c r="D19" s="14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2" spans="1:30" x14ac:dyDescent="0.25">
      <c r="Z22" s="38"/>
      <c r="AA22" s="38"/>
      <c r="AD22" s="38"/>
    </row>
    <row r="23" spans="1:30" x14ac:dyDescent="0.25">
      <c r="Z23" s="38"/>
      <c r="AA23" s="38"/>
      <c r="AD23" s="3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CH 7</vt:lpstr>
      <vt:lpstr>CH 8</vt:lpstr>
      <vt:lpstr>CH 8a</vt:lpstr>
      <vt:lpstr>CH 9,10</vt:lpstr>
      <vt:lpstr>CH 9a</vt:lpstr>
      <vt:lpstr>CH 9b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Branko</dc:creator>
  <cp:lastModifiedBy>Branko Pecar</cp:lastModifiedBy>
  <dcterms:created xsi:type="dcterms:W3CDTF">2012-04-07T05:32:09Z</dcterms:created>
  <dcterms:modified xsi:type="dcterms:W3CDTF">2024-01-22T14:07:37Z</dcterms:modified>
</cp:coreProperties>
</file>